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месячный отчет\2024\Месячный отчет\декабрь 2024\"/>
    </mc:Choice>
  </mc:AlternateContent>
  <bookViews>
    <workbookView xWindow="0" yWindow="0" windowWidth="4080" windowHeight="7275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6" i="5" l="1"/>
  <c r="D28" i="5"/>
  <c r="E87" i="2"/>
  <c r="F87" i="2"/>
  <c r="G87" i="2"/>
  <c r="D87" i="2"/>
  <c r="G14" i="2"/>
  <c r="G16" i="2"/>
  <c r="G94" i="2"/>
  <c r="F94" i="2"/>
  <c r="E94" i="2"/>
  <c r="F248" i="3" l="1"/>
  <c r="F34" i="6" l="1"/>
  <c r="F33" i="6"/>
  <c r="F39" i="6"/>
  <c r="K58" i="5" l="1"/>
  <c r="E34" i="6" l="1"/>
  <c r="G20" i="3"/>
  <c r="D34" i="6" l="1"/>
  <c r="E17" i="6" l="1"/>
  <c r="D17" i="6"/>
  <c r="E161" i="3"/>
  <c r="G252" i="3"/>
  <c r="E252" i="3"/>
  <c r="G253" i="3"/>
  <c r="E253" i="3"/>
  <c r="G249" i="3"/>
  <c r="E249" i="3"/>
  <c r="F15" i="5" l="1"/>
  <c r="G123" i="3" l="1"/>
  <c r="F53" i="5" l="1"/>
  <c r="D53" i="5"/>
  <c r="E39" i="6"/>
  <c r="D39" i="6"/>
  <c r="E29" i="6"/>
  <c r="D29" i="6"/>
  <c r="M58" i="5" l="1"/>
  <c r="G276" i="3" l="1"/>
  <c r="G275" i="3" s="1"/>
  <c r="G256" i="3"/>
  <c r="G255" i="3" s="1"/>
  <c r="G257" i="3"/>
  <c r="E256" i="3"/>
  <c r="E257" i="3"/>
  <c r="E255" i="3"/>
  <c r="G33" i="2" l="1"/>
  <c r="F13" i="5" l="1"/>
  <c r="E13" i="5"/>
  <c r="E33" i="2"/>
  <c r="F57" i="5" l="1"/>
  <c r="M56" i="5" s="1"/>
  <c r="D57" i="5"/>
  <c r="E40" i="6" l="1"/>
  <c r="D31" i="6"/>
  <c r="D247" i="3"/>
  <c r="D246" i="3" s="1"/>
  <c r="D245" i="3" s="1"/>
  <c r="E247" i="3"/>
  <c r="E246" i="3" s="1"/>
  <c r="E245" i="3" s="1"/>
  <c r="E276" i="3"/>
  <c r="E275" i="3" s="1"/>
  <c r="D8" i="6" l="1"/>
  <c r="F56" i="5"/>
  <c r="F10" i="5" s="1"/>
  <c r="E28" i="6"/>
  <c r="D28" i="6"/>
  <c r="D32" i="6"/>
  <c r="D6" i="3"/>
  <c r="F247" i="3"/>
  <c r="F246" i="3" s="1"/>
  <c r="F245" i="3" s="1"/>
  <c r="F6" i="3" s="1"/>
  <c r="G247" i="3"/>
  <c r="G246" i="3" s="1"/>
  <c r="G245" i="3" s="1"/>
  <c r="G28" i="3"/>
  <c r="F28" i="6" l="1"/>
  <c r="F14" i="5"/>
  <c r="D16" i="6"/>
  <c r="D40" i="6"/>
  <c r="E38" i="6"/>
  <c r="D38" i="6"/>
  <c r="E36" i="6"/>
  <c r="D36" i="6"/>
  <c r="D14" i="6"/>
  <c r="E12" i="6"/>
  <c r="E33" i="6"/>
  <c r="D33" i="6"/>
  <c r="D30" i="6" s="1"/>
  <c r="G100" i="2"/>
  <c r="F100" i="2"/>
  <c r="E100" i="2"/>
  <c r="D100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G13" i="5"/>
  <c r="F12" i="5"/>
  <c r="G12" i="5" s="1"/>
  <c r="D30" i="5"/>
  <c r="F30" i="5"/>
  <c r="G14" i="5"/>
  <c r="G11" i="5"/>
  <c r="G29" i="5" s="1"/>
  <c r="G30" i="5" s="1"/>
  <c r="F61" i="5"/>
  <c r="F60" i="5" s="1"/>
  <c r="D56" i="5"/>
  <c r="D10" i="5" s="1"/>
  <c r="F52" i="5"/>
  <c r="F8" i="5" s="1"/>
  <c r="D52" i="5"/>
  <c r="D8" i="5" s="1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1" i="6"/>
  <c r="E37" i="6" s="1"/>
  <c r="E35" i="6" s="1"/>
  <c r="D41" i="6"/>
  <c r="D37" i="6" s="1"/>
  <c r="D35" i="6" s="1"/>
  <c r="E21" i="6"/>
  <c r="E20" i="6" s="1"/>
  <c r="D21" i="6"/>
  <c r="D20" i="6" s="1"/>
  <c r="E18" i="6"/>
  <c r="D18" i="6"/>
  <c r="E14" i="6"/>
  <c r="D12" i="6"/>
  <c r="E10" i="6"/>
  <c r="D10" i="6"/>
  <c r="E8" i="6"/>
  <c r="D24" i="6"/>
  <c r="G285" i="3"/>
  <c r="F285" i="3"/>
  <c r="E285" i="3"/>
  <c r="D285" i="3"/>
  <c r="G283" i="3"/>
  <c r="F283" i="3"/>
  <c r="E283" i="3"/>
  <c r="D283" i="3"/>
  <c r="F281" i="3"/>
  <c r="D281" i="3"/>
  <c r="D275" i="3" s="1"/>
  <c r="G279" i="3"/>
  <c r="E279" i="3"/>
  <c r="G273" i="3"/>
  <c r="F273" i="3"/>
  <c r="E273" i="3"/>
  <c r="D273" i="3"/>
  <c r="G272" i="3"/>
  <c r="G271" i="3" s="1"/>
  <c r="G270" i="3" s="1"/>
  <c r="E272" i="3"/>
  <c r="E271" i="3" s="1"/>
  <c r="E270" i="3" s="1"/>
  <c r="F271" i="3"/>
  <c r="D271" i="3"/>
  <c r="G268" i="3"/>
  <c r="F268" i="3"/>
  <c r="E268" i="3"/>
  <c r="D268" i="3"/>
  <c r="G266" i="3"/>
  <c r="E266" i="3"/>
  <c r="G264" i="3"/>
  <c r="F264" i="3"/>
  <c r="E264" i="3"/>
  <c r="D264" i="3"/>
  <c r="G261" i="3"/>
  <c r="G260" i="3" s="1"/>
  <c r="G259" i="3" s="1"/>
  <c r="F261" i="3"/>
  <c r="F260" i="3" s="1"/>
  <c r="F259" i="3" s="1"/>
  <c r="E261" i="3"/>
  <c r="E260" i="3" s="1"/>
  <c r="E259" i="3" s="1"/>
  <c r="D261" i="3"/>
  <c r="D260" i="3" s="1"/>
  <c r="D259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F235" i="3" s="1"/>
  <c r="F234" i="3" s="1"/>
  <c r="E236" i="3"/>
  <c r="E235" i="3" s="1"/>
  <c r="E234" i="3" s="1"/>
  <c r="D236" i="3"/>
  <c r="D235" i="3" s="1"/>
  <c r="D234" i="3" s="1"/>
  <c r="G232" i="3"/>
  <c r="G230" i="3" s="1"/>
  <c r="G229" i="3" s="1"/>
  <c r="E27" i="6" s="1"/>
  <c r="F232" i="3"/>
  <c r="F230" i="3" s="1"/>
  <c r="F229" i="3" s="1"/>
  <c r="E232" i="3"/>
  <c r="E230" i="3" s="1"/>
  <c r="E229" i="3" s="1"/>
  <c r="D27" i="6" s="1"/>
  <c r="D26" i="6" s="1"/>
  <c r="D232" i="3"/>
  <c r="D230" i="3" s="1"/>
  <c r="D229" i="3" s="1"/>
  <c r="G227" i="3"/>
  <c r="G225" i="3" s="1"/>
  <c r="G224" i="3" s="1"/>
  <c r="F28" i="5" s="1"/>
  <c r="F227" i="3"/>
  <c r="F225" i="3" s="1"/>
  <c r="F224" i="3" s="1"/>
  <c r="E227" i="3"/>
  <c r="E225" i="3" s="1"/>
  <c r="E224" i="3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E159" i="3" s="1"/>
  <c r="F164" i="3"/>
  <c r="D164" i="3"/>
  <c r="G161" i="3"/>
  <c r="F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F20" i="3"/>
  <c r="D20" i="3"/>
  <c r="G17" i="3"/>
  <c r="F17" i="3"/>
  <c r="E17" i="3"/>
  <c r="D17" i="3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L15" i="3" l="1"/>
  <c r="F7" i="5" s="1"/>
  <c r="F27" i="6"/>
  <c r="E26" i="6"/>
  <c r="F26" i="6" s="1"/>
  <c r="D14" i="3"/>
  <c r="D93" i="3"/>
  <c r="D7" i="3"/>
  <c r="F93" i="3"/>
  <c r="F131" i="3"/>
  <c r="F159" i="3"/>
  <c r="F168" i="3"/>
  <c r="D263" i="3"/>
  <c r="E278" i="3"/>
  <c r="F180" i="3"/>
  <c r="E14" i="3"/>
  <c r="F19" i="3"/>
  <c r="G180" i="3"/>
  <c r="F270" i="3"/>
  <c r="D33" i="3"/>
  <c r="F47" i="3"/>
  <c r="G112" i="3"/>
  <c r="E32" i="6"/>
  <c r="G211" i="3"/>
  <c r="G47" i="3"/>
  <c r="G159" i="3"/>
  <c r="F27" i="5" s="1"/>
  <c r="D180" i="3"/>
  <c r="D270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8" i="3"/>
  <c r="D47" i="3"/>
  <c r="D278" i="3"/>
  <c r="G263" i="3"/>
  <c r="E31" i="6" s="1"/>
  <c r="D33" i="5"/>
  <c r="E11" i="6"/>
  <c r="E67" i="3"/>
  <c r="J15" i="3" s="1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40" i="6"/>
  <c r="F38" i="6"/>
  <c r="F29" i="6"/>
  <c r="E180" i="3"/>
  <c r="E211" i="3"/>
  <c r="F14" i="6"/>
  <c r="D149" i="3"/>
  <c r="D146" i="3" s="1"/>
  <c r="D144" i="3" s="1"/>
  <c r="F112" i="3"/>
  <c r="D19" i="3"/>
  <c r="G93" i="3"/>
  <c r="E146" i="3"/>
  <c r="G278" i="3"/>
  <c r="F263" i="3"/>
  <c r="E112" i="3"/>
  <c r="E263" i="3"/>
  <c r="D238" i="3"/>
  <c r="E238" i="3"/>
  <c r="G238" i="3"/>
  <c r="F238" i="3"/>
  <c r="F18" i="6"/>
  <c r="F17" i="6"/>
  <c r="F16" i="6"/>
  <c r="F12" i="6"/>
  <c r="D112" i="3"/>
  <c r="D27" i="5"/>
  <c r="E93" i="3"/>
  <c r="E30" i="6" l="1"/>
  <c r="E144" i="3"/>
  <c r="D19" i="5"/>
  <c r="D16" i="5" s="1"/>
  <c r="D7" i="5"/>
  <c r="D51" i="5" s="1"/>
  <c r="F51" i="5"/>
  <c r="F31" i="6"/>
  <c r="D6" i="6"/>
  <c r="D5" i="6" s="1"/>
  <c r="F46" i="3"/>
  <c r="G46" i="3"/>
  <c r="G6" i="3" s="1"/>
  <c r="E6" i="6"/>
  <c r="E5" i="6" s="1"/>
  <c r="E46" i="3"/>
  <c r="D46" i="3"/>
  <c r="F37" i="6"/>
  <c r="F35" i="6"/>
  <c r="F11" i="6"/>
  <c r="F7" i="6"/>
  <c r="G30" i="2"/>
  <c r="J5" i="6" l="1"/>
  <c r="E6" i="3"/>
  <c r="F30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7" i="2"/>
  <c r="G76" i="2" l="1"/>
  <c r="G32" i="2" l="1"/>
  <c r="G29" i="2" s="1"/>
  <c r="G26" i="2" l="1"/>
  <c r="E74" i="2"/>
  <c r="E62" i="2"/>
  <c r="F90" i="2" l="1"/>
  <c r="F75" i="2"/>
  <c r="F77" i="2"/>
  <c r="F83" i="2"/>
  <c r="E97" i="2"/>
  <c r="F73" i="2" l="1"/>
  <c r="G86" i="2"/>
  <c r="D90" i="2"/>
  <c r="D91" i="2"/>
  <c r="F89" i="2" l="1"/>
  <c r="E84" i="2"/>
  <c r="E30" i="2"/>
  <c r="G84" i="2" l="1"/>
  <c r="E76" i="2" l="1"/>
  <c r="E82" i="2" l="1"/>
  <c r="G82" i="2"/>
  <c r="F82" i="2" s="1"/>
  <c r="E86" i="2"/>
  <c r="D83" i="2"/>
  <c r="D89" i="2"/>
  <c r="F76" i="2"/>
  <c r="D77" i="2"/>
  <c r="D76" i="2" s="1"/>
  <c r="G74" i="2"/>
  <c r="F74" i="2" s="1"/>
  <c r="D74" i="2"/>
  <c r="E81" i="2" l="1"/>
  <c r="D75" i="2"/>
  <c r="G62" i="2" l="1"/>
  <c r="D93" i="2" l="1"/>
  <c r="F88" i="2" l="1"/>
  <c r="D16" i="2" l="1"/>
  <c r="D15" i="2" s="1"/>
  <c r="E15" i="2"/>
  <c r="F16" i="2"/>
  <c r="F15" i="2" s="1"/>
  <c r="G15" i="2"/>
  <c r="D24" i="2"/>
  <c r="D23" i="2" s="1"/>
  <c r="E24" i="2"/>
  <c r="E23" i="2" s="1"/>
  <c r="F24" i="2"/>
  <c r="F23" i="2" s="1"/>
  <c r="G24" i="2"/>
  <c r="G23" i="2" s="1"/>
  <c r="D27" i="2"/>
  <c r="E27" i="2"/>
  <c r="F27" i="2"/>
  <c r="D30" i="2"/>
  <c r="F30" i="2"/>
  <c r="D32" i="2"/>
  <c r="E32" i="2"/>
  <c r="F32" i="2"/>
  <c r="D36" i="2"/>
  <c r="D35" i="2" s="1"/>
  <c r="E36" i="2"/>
  <c r="E35" i="2" s="1"/>
  <c r="F36" i="2"/>
  <c r="F35" i="2" s="1"/>
  <c r="G36" i="2"/>
  <c r="D40" i="2"/>
  <c r="D39" i="2" s="1"/>
  <c r="E40" i="2"/>
  <c r="E39" i="2" s="1"/>
  <c r="F40" i="2"/>
  <c r="F39" i="2" s="1"/>
  <c r="G40" i="2"/>
  <c r="G39" i="2" s="1"/>
  <c r="D43" i="2"/>
  <c r="D42" i="2" s="1"/>
  <c r="E43" i="2"/>
  <c r="E42" i="2" s="1"/>
  <c r="F43" i="2"/>
  <c r="F42" i="2" s="1"/>
  <c r="G43" i="2"/>
  <c r="G42" i="2" s="1"/>
  <c r="D47" i="2"/>
  <c r="D46" i="2" s="1"/>
  <c r="E47" i="2"/>
  <c r="E46" i="2" s="1"/>
  <c r="F47" i="2"/>
  <c r="F46" i="2" s="1"/>
  <c r="G47" i="2"/>
  <c r="G46" i="2" s="1"/>
  <c r="E49" i="2"/>
  <c r="D50" i="2"/>
  <c r="D49" i="2" s="1"/>
  <c r="F50" i="2"/>
  <c r="F49" i="2" s="1"/>
  <c r="G50" i="2"/>
  <c r="G49" i="2" s="1"/>
  <c r="D54" i="2"/>
  <c r="E54" i="2"/>
  <c r="F54" i="2"/>
  <c r="G54" i="2"/>
  <c r="D56" i="2"/>
  <c r="E56" i="2"/>
  <c r="F56" i="2"/>
  <c r="G56" i="2"/>
  <c r="D59" i="2"/>
  <c r="D58" i="2" s="1"/>
  <c r="E59" i="2"/>
  <c r="E58" i="2" s="1"/>
  <c r="F59" i="2"/>
  <c r="F58" i="2" s="1"/>
  <c r="G59" i="2"/>
  <c r="G58" i="2" s="1"/>
  <c r="D64" i="2"/>
  <c r="D62" i="2" s="1"/>
  <c r="D61" i="2" s="1"/>
  <c r="E61" i="2"/>
  <c r="F64" i="2"/>
  <c r="F62" i="2" s="1"/>
  <c r="F61" i="2" s="1"/>
  <c r="G61" i="2"/>
  <c r="D67" i="2"/>
  <c r="E67" i="2"/>
  <c r="F67" i="2"/>
  <c r="G67" i="2"/>
  <c r="D69" i="2"/>
  <c r="E69" i="2"/>
  <c r="F69" i="2"/>
  <c r="G69" i="2"/>
  <c r="D79" i="2"/>
  <c r="D78" i="2" s="1"/>
  <c r="E79" i="2"/>
  <c r="E78" i="2" s="1"/>
  <c r="F79" i="2"/>
  <c r="F78" i="2" s="1"/>
  <c r="G79" i="2"/>
  <c r="G78" i="2" s="1"/>
  <c r="D82" i="2"/>
  <c r="D85" i="2"/>
  <c r="D84" i="2" s="1"/>
  <c r="F85" i="2"/>
  <c r="F84" i="2" s="1"/>
  <c r="F86" i="2"/>
  <c r="G81" i="2"/>
  <c r="D88" i="2"/>
  <c r="D86" i="2" s="1"/>
  <c r="D96" i="2"/>
  <c r="E96" i="2"/>
  <c r="F96" i="2"/>
  <c r="G97" i="2"/>
  <c r="G96" i="2" s="1"/>
  <c r="F53" i="2" l="1"/>
  <c r="D66" i="2"/>
  <c r="D53" i="2"/>
  <c r="G66" i="2"/>
  <c r="G53" i="2"/>
  <c r="E66" i="2"/>
  <c r="E53" i="2"/>
  <c r="E52" i="2" s="1"/>
  <c r="D38" i="2"/>
  <c r="F81" i="2"/>
  <c r="D81" i="2"/>
  <c r="G38" i="2"/>
  <c r="F66" i="2"/>
  <c r="E45" i="2"/>
  <c r="E38" i="2"/>
  <c r="D45" i="2"/>
  <c r="E73" i="2"/>
  <c r="F29" i="2"/>
  <c r="F26" i="2" s="1"/>
  <c r="E29" i="2"/>
  <c r="E26" i="2" s="1"/>
  <c r="D29" i="2"/>
  <c r="D26" i="2" s="1"/>
  <c r="G73" i="2"/>
  <c r="F45" i="2"/>
  <c r="G52" i="2"/>
  <c r="D73" i="2"/>
  <c r="F52" i="2"/>
  <c r="G45" i="2"/>
  <c r="F38" i="2"/>
  <c r="D52" i="2"/>
  <c r="D72" i="2" l="1"/>
  <c r="D71" i="2" s="1"/>
  <c r="E14" i="2"/>
  <c r="E72" i="2"/>
  <c r="E71" i="2" s="1"/>
  <c r="D14" i="2"/>
  <c r="G72" i="2"/>
  <c r="F72" i="2"/>
  <c r="D12" i="2" l="1"/>
  <c r="E12" i="2"/>
  <c r="E287" i="3" s="1"/>
  <c r="F71" i="2"/>
  <c r="F12" i="2" s="1"/>
  <c r="F26" i="4" s="1"/>
  <c r="F25" i="4" s="1"/>
  <c r="F24" i="4" s="1"/>
  <c r="F23" i="4" s="1"/>
  <c r="F22" i="4" s="1"/>
  <c r="F10" i="4" s="1"/>
  <c r="F12" i="4" s="1"/>
  <c r="G71" i="2"/>
  <c r="G12" i="2" s="1"/>
  <c r="D26" i="4" l="1"/>
  <c r="D25" i="4" s="1"/>
  <c r="D24" i="4" s="1"/>
  <c r="D23" i="4" s="1"/>
  <c r="D22" i="4" s="1"/>
  <c r="D10" i="4" s="1"/>
  <c r="D12" i="4" s="1"/>
  <c r="D287" i="3"/>
  <c r="G26" i="4"/>
  <c r="G25" i="4" s="1"/>
  <c r="G24" i="4" s="1"/>
  <c r="G23" i="4" s="1"/>
  <c r="E43" i="6"/>
  <c r="E26" i="4"/>
  <c r="D43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<sst xmlns="http://schemas.openxmlformats.org/spreadsheetml/2006/main" count="1214" uniqueCount="820">
  <si>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</si>
  <si>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</si>
  <si>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</si>
  <si>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</si>
  <si>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</si>
  <si>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</si>
  <si>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</si>
  <si>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</si>
  <si>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</si>
  <si>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</si>
  <si>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</si>
  <si>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</si>
  <si>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</si>
  <si>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</si>
  <si>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</si>
  <si>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</si>
  <si>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</si>
  <si>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</si>
  <si>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</si>
  <si>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</si>
  <si>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</si>
  <si>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</si>
  <si>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</si>
  <si>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</si>
  <si>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</si>
  <si>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</si>
  <si>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</si>
  <si>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</si>
  <si>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</si>
  <si>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</si>
  <si>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</si>
  <si>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</si>
  <si>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</si>
  <si>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</si>
  <si>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</si>
  <si>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</si>
  <si>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</si>
  <si>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</si>
  <si>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</si>
  <si>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</si>
  <si>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</si>
  <si>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</si>
  <si>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</si>
  <si>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</si>
  <si>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</si>
  <si>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</si>
  <si>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</si>
  <si>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</si>
  <si>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</si>
  <si>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</si>
  <si>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</si>
  <si>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</si>
  <si>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</si>
  <si>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</si>
  <si>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</si>
  <si>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</si>
  <si>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</si>
  <si>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</si>
  <si>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</si>
  <si>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</si>
  <si>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</si>
  <si>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</si>
  <si>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</si>
  <si>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</si>
  <si>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</si>
  <si>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</si>
  <si>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</si>
  <si>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</si>
  <si>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</si>
  <si>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</si>
  <si>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</si>
  <si>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</si>
  <si>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</si>
  <si>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</si>
  <si>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</si>
  <si>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</si>
  <si>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</si>
  <si>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</si>
  <si>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</si>
  <si>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</si>
  <si>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</si>
  <si>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</si>
  <si>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</si>
  <si>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</si>
  <si>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</si>
  <si>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</si>
  <si>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</si>
  <si>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</si>
  <si>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</si>
  <si>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</si>
  <si>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</si>
  <si>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</si>
  <si>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</si>
  <si>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</si>
  <si>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</si>
  <si>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</si>
  <si>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</si>
  <si>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</si>
  <si>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</si>
  <si>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</si>
  <si>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</si>
  <si>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</si>
  <si>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</si>
  <si>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</si>
  <si>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</si>
  <si>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</si>
  <si>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</si>
  <si>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</si>
  <si>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</si>
  <si>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</si>
  <si>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</si>
  <si>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</si>
  <si>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</si>
  <si>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</si>
  <si>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</si>
  <si>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</si>
  <si>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</si>
  <si>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</si>
  <si>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</si>
  <si>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</si>
  <si>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</si>
  <si>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</si>
  <si>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</si>
  <si>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</si>
  <si>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</si>
  <si>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</si>
  <si>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</si>
  <si>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</si>
  <si>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</si>
  <si>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</si>
  <si>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</si>
  <si>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</si>
  <si>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</si>
  <si>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</si>
  <si>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</si>
  <si>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</si>
  <si>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</si>
  <si>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</si>
  <si>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</si>
  <si>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</si>
  <si>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</si>
  <si>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</si>
  <si>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</si>
  <si>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</si>
  <si>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</si>
  <si>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</si>
  <si>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</si>
  <si>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</si>
  <si>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</si>
  <si>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</si>
  <si>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</si>
  <si>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</si>
  <si>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</si>
  <si>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</si>
  <si>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</si>
  <si>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</si>
  <si>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</si>
  <si>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</si>
  <si>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</si>
  <si>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</si>
  <si>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</si>
  <si>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</si>
  <si>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</si>
  <si>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</si>
  <si>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</si>
  <si>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</si>
  <si>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</si>
  <si>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</si>
  <si>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</si>
  <si>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</si>
  <si>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</si>
  <si>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</si>
  <si>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</si>
  <si>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</si>
  <si>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</si>
  <si>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</si>
  <si>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</si>
  <si>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</si>
  <si>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</si>
  <si>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</si>
  <si>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</si>
  <si>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</si>
  <si>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</si>
  <si>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</si>
  <si>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</si>
  <si>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</si>
  <si>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</si>
  <si>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</si>
  <si>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</si>
  <si>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</si>
  <si>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</si>
  <si>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</si>
  <si>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</si>
  <si>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</si>
  <si>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</si>
  <si>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</si>
  <si>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</si>
  <si>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</si>
  <si>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</si>
  <si>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</si>
  <si>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</si>
  <si>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</si>
  <si>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</si>
  <si>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</si>
  <si>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</si>
  <si>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</si>
  <si>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</si>
  <si>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</si>
  <si>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</si>
  <si>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</si>
  <si>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</si>
  <si>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</si>
  <si>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</si>
  <si>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</si>
  <si>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</si>
  <si>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</si>
  <si>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</si>
  <si>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</si>
  <si>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</si>
  <si>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</si>
  <si>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</si>
  <si>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</si>
  <si>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</si>
  <si>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</si>
  <si>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</si>
  <si>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</si>
  <si>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</si>
  <si>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</si>
  <si>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</si>
  <si>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</si>
  <si>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</si>
  <si>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</si>
  <si>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</si>
  <si>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</si>
  <si>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</si>
  <si>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</si>
  <si>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</si>
  <si>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</si>
  <si>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</si>
  <si>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</si>
  <si>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</si>
  <si>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</si>
  <si>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</si>
  <si>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</si>
  <si>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</si>
  <si>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</si>
  <si>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</si>
  <si>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</si>
  <si>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</si>
  <si>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</si>
  <si>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</si>
  <si>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</si>
  <si>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</si>
  <si>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</si>
  <si>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</si>
  <si>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</si>
  <si>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</si>
  <si>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</si>
  <si>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</si>
  <si>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</si>
  <si>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</si>
  <si>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</si>
  <si>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</si>
  <si>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</si>
  <si>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</si>
  <si>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</si>
  <si>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</si>
  <si>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</si>
  <si>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</si>
  <si>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</si>
  <si>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</si>
  <si>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</si>
  <si>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</si>
  <si>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</si>
  <si>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</si>
  <si>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</si>
  <si>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</si>
  <si>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</si>
  <si>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</si>
  <si>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</si>
  <si>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</si>
  <si>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</si>
  <si>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</si>
  <si>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</si>
  <si>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</si>
  <si>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</si>
  <si>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</si>
  <si>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</si>
  <si>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</si>
  <si>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</si>
  <si>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</si>
  <si>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</si>
  <si>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</si>
  <si>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</si>
  <si>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</si>
  <si>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</si>
  <si>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</si>
  <si>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</si>
  <si>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</si>
  <si>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</si>
  <si>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</si>
  <si>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</si>
  <si>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</si>
  <si>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</si>
  <si>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</si>
  <si>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</si>
  <si>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</si>
  <si>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</si>
  <si>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</si>
  <si>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</si>
  <si>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</si>
  <si>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</si>
  <si>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</si>
  <si>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</si>
  <si>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</si>
  <si>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</si>
  <si>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</si>
  <si>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</si>
  <si>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</si>
  <si>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</si>
  <si>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</si>
  <si>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</si>
  <si>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</si>
  <si>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</si>
  <si>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</si>
  <si>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</si>
  <si>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</si>
  <si>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</si>
  <si>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</si>
  <si>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</si>
  <si>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</si>
  <si>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</si>
  <si>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</si>
  <si>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</si>
  <si>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</si>
  <si>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</si>
  <si>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</si>
  <si>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</si>
  <si>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</si>
  <si>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</si>
  <si>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</si>
  <si>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</si>
  <si>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</si>
  <si>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</si>
  <si>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</si>
  <si>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</si>
  <si>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</si>
  <si>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</si>
  <si>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</si>
  <si>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</si>
  <si>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</si>
  <si>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</si>
  <si>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</si>
  <si>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</si>
  <si>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</si>
  <si>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</si>
  <si>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</si>
  <si>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</si>
  <si>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</si>
  <si>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</si>
  <si>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</si>
  <si>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</si>
  <si>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</si>
  <si>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</si>
  <si>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</si>
  <si>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</si>
  <si>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</si>
  <si>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</si>
  <si>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</si>
  <si>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</si>
  <si>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</si>
  <si>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</si>
  <si>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</si>
  <si>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</si>
  <si>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</si>
  <si>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</si>
  <si>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</si>
  <si>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</si>
  <si>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</si>
  <si>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</si>
  <si>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</si>
  <si>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</si>
  <si>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</si>
  <si>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</si>
  <si>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</si>
  <si>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</si>
  <si>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</si>
  <si>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</si>
  <si>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</si>
  <si>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</si>
  <si>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</si>
  <si>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</si>
  <si>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</si>
  <si>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</si>
  <si>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</si>
  <si>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</si>
  <si>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</si>
  <si>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</si>
  <si>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</si>
  <si>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</si>
  <si>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</si>
  <si>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</si>
  <si>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</si>
  <si>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</si>
  <si>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</si>
  <si>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</si>
  <si>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</si>
  <si>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</si>
  <si>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</si>
  <si>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</si>
  <si>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</si>
  <si>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</si>
  <si>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</si>
  <si>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</si>
  <si>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</si>
  <si>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</si>
  <si>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</si>
  <si>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</si>
  <si>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</si>
  <si>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</si>
  <si>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</si>
  <si>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</si>
  <si>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</si>
  <si>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</si>
  <si>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</si>
  <si>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</si>
  <si>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</si>
  <si>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</si>
  <si>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</si>
  <si>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</si>
  <si>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</si>
  <si>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</si>
  <si>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</si>
  <si>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</si>
  <si>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</si>
  <si>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</si>
  <si>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</si>
  <si>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</si>
  <si>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</si>
  <si>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</si>
  <si>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</si>
  <si>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</si>
  <si>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</si>
  <si>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</si>
  <si>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</si>
  <si>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</si>
  <si>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</si>
  <si>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</si>
  <si>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</si>
  <si>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</si>
  <si>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</si>
  <si>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</si>
  <si>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</si>
  <si>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</si>
  <si>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</si>
  <si>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</si>
  <si>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</si>
  <si>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</si>
  <si>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</si>
  <si>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</si>
  <si>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</si>
  <si>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</si>
  <si>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</si>
  <si>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</si>
  <si>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</si>
  <si>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</si>
  <si>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</si>
  <si>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</si>
  <si>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</si>
  <si>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</si>
  <si>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</si>
  <si>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</si>
  <si>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</si>
  <si>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</si>
  <si>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</si>
  <si>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</si>
  <si>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</si>
  <si>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</si>
  <si>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</si>
  <si>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</si>
  <si>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</si>
  <si>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</si>
  <si>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</si>
  <si>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</si>
  <si>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</si>
  <si>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</si>
  <si>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</si>
  <si>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</si>
  <si>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</si>
  <si>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</si>
  <si>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</si>
  <si>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</si>
  <si>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</si>
  <si>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</si>
  <si>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</si>
  <si>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</si>
  <si>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</si>
  <si>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</si>
  <si>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</si>
  <si>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</si>
  <si>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</si>
  <si>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</si>
  <si>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</si>
  <si>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</si>
  <si>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</si>
  <si>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</si>
  <si>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</si>
  <si>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</si>
  <si>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</si>
  <si>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</si>
  <si>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</si>
  <si>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</si>
  <si>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</si>
  <si>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</si>
  <si>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</si>
  <si>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</si>
  <si>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</si>
  <si>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</si>
  <si>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</si>
  <si>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</si>
  <si>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</si>
  <si>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</si>
  <si>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</si>
  <si>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</si>
  <si>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</si>
  <si>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</si>
  <si>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</si>
  <si>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</si>
  <si>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</si>
  <si>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</si>
  <si>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</si>
  <si>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</si>
  <si>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</si>
  <si>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</si>
  <si>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</si>
  <si>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</si>
  <si>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</si>
  <si>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</si>
  <si>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</si>
  <si>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</si>
  <si>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</si>
  <si>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</si>
  <si>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</si>
  <si>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</si>
  <si>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</si>
  <si>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</si>
  <si>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</si>
  <si>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</si>
  <si>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</si>
  <si>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</si>
  <si>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</si>
  <si>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</si>
  <si>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</si>
  <si>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</si>
  <si>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</si>
  <si>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</si>
  <si>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</si>
  <si>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</si>
  <si>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</si>
  <si>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</si>
  <si>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</si>
  <si>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</si>
  <si>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</si>
  <si>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</si>
  <si>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</si>
  <si>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</si>
  <si>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</si>
  <si>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</si>
  <si>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</si>
  <si>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</si>
  <si>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</si>
  <si>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</si>
  <si>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</si>
  <si>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</si>
  <si>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</si>
  <si>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</si>
  <si>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</si>
  <si>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</si>
  <si>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</si>
  <si>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</si>
  <si>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</si>
  <si>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</si>
  <si>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</si>
  <si>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</si>
  <si>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</si>
  <si>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</si>
  <si>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</si>
  <si>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</si>
  <si>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</si>
  <si>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</si>
  <si>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</si>
  <si>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</si>
  <si>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</si>
  <si>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</si>
  <si>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</si>
  <si>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</si>
  <si>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</si>
  <si>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</si>
  <si>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</si>
  <si>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</si>
  <si>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</si>
  <si>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</si>
  <si>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</si>
  <si>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</si>
  <si>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</si>
  <si>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</si>
  <si>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</si>
  <si>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</si>
  <si>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</si>
  <si>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</si>
  <si>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</si>
  <si>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</si>
  <si>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</si>
  <si>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</si>
  <si>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</si>
  <si>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</si>
  <si>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</si>
  <si>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</si>
  <si>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</si>
  <si>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</si>
  <si>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</si>
  <si>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</si>
  <si>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</si>
  <si>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</si>
  <si>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</si>
  <si>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</si>
  <si>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</si>
  <si>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</si>
  <si>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</si>
  <si>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</si>
  <si>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</si>
  <si>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</si>
  <si>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</si>
  <si>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</si>
  <si>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</si>
  <si>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</si>
  <si>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</si>
  <si>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</si>
  <si>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</si>
  <si>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</si>
  <si>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</si>
  <si>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</si>
  <si>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</si>
  <si>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</si>
  <si>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</si>
  <si>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</si>
  <si>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</si>
  <si>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</si>
  <si>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</si>
  <si>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</si>
  <si>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</si>
  <si>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</si>
  <si>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</si>
  <si>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</si>
  <si>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</si>
  <si>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</si>
  <si>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</si>
  <si>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</si>
  <si>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</si>
  <si>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</si>
  <si>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</si>
  <si>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</si>
  <si>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</si>
  <si>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</si>
  <si>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</si>
  <si>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</si>
  <si>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</si>
  <si>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</si>
  <si>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</si>
  <si>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</si>
  <si>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</si>
  <si>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</si>
  <si>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</si>
  <si>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</si>
  <si>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</si>
  <si>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</si>
  <si>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</si>
  <si>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</si>
  <si>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</si>
  <si>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</si>
  <si>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</si>
  <si>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</si>
  <si>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</si>
  <si>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</si>
  <si>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</si>
  <si>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</si>
  <si>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</si>
  <si>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</si>
  <si>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</si>
  <si>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</si>
  <si>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</si>
  <si>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</si>
  <si>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</si>
  <si>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</si>
  <si>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</si>
  <si>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</si>
  <si>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</si>
  <si>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</si>
  <si>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</si>
  <si>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</si>
  <si>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</si>
  <si>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</si>
  <si>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</si>
  <si>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</si>
  <si>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</si>
  <si>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</si>
  <si>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</si>
  <si>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</si>
  <si>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</si>
  <si>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</si>
  <si>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</si>
  <si>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</si>
  <si>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</si>
  <si>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</si>
  <si>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</si>
  <si>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</si>
  <si>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</si>
  <si>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</si>
  <si>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</si>
  <si>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</si>
  <si>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</si>
  <si>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</si>
  <si>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</si>
  <si>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</si>
  <si>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</si>
  <si>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</si>
  <si>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</si>
  <si>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</si>
  <si>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</si>
  <si>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</si>
  <si>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</si>
  <si>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</si>
  <si>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</si>
  <si>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</si>
  <si>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</si>
  <si>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</si>
  <si>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</si>
  <si>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</si>
  <si>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</si>
  <si>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</si>
  <si>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</si>
  <si>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</si>
  <si>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</si>
  <si>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</si>
  <si>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</si>
  <si>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</si>
  <si>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</si>
  <si>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</si>
  <si>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</si>
  <si>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</si>
  <si>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</si>
  <si>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</si>
  <si>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</si>
  <si>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</si>
  <si>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</si>
  <si>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</si>
  <si>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</si>
  <si>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</si>
  <si>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</si>
  <si>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</si>
  <si>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</si>
  <si>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</si>
  <si>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</si>
  <si>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</si>
  <si>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</si>
  <si>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</si>
  <si>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</si>
  <si>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</si>
  <si>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</si>
  <si>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</si>
  <si>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</si>
  <si>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</si>
  <si>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</si>
  <si>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</si>
  <si>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</si>
  <si>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</si>
  <si>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</si>
  <si>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</si>
  <si>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</si>
  <si>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</si>
  <si>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</si>
  <si>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</si>
  <si>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</si>
  <si>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</si>
  <si>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</si>
  <si>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</si>
  <si>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</si>
  <si>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</si>
  <si>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</si>
  <si>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</si>
  <si>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</si>
  <si>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</si>
  <si>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</si>
  <si>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</si>
  <si>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</si>
  <si>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</si>
  <si>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Премия главы</t>
  </si>
  <si>
    <t>Поощрение поселений</t>
  </si>
  <si>
    <t>00000000000000000262</t>
  </si>
  <si>
    <t>Глава поселения</t>
  </si>
  <si>
    <t>С.Д. Сазыкина</t>
  </si>
  <si>
    <t>000  0113  0000000  000  297</t>
  </si>
  <si>
    <t>000  0502  0000000  000  226</t>
  </si>
  <si>
    <t>Глава поселения                                                                    С.Д. Сазыкина</t>
  </si>
  <si>
    <t>Глава поселения____________________________</t>
  </si>
  <si>
    <t>1631300</t>
  </si>
  <si>
    <t>13179,14</t>
  </si>
  <si>
    <t xml:space="preserve">            на 01.01.2025</t>
  </si>
  <si>
    <t>Премия</t>
  </si>
  <si>
    <t>000 1 01 02130 01 1000 110</t>
  </si>
  <si>
    <t>000 1 01 02140 01 1000 110</t>
  </si>
  <si>
    <t xml:space="preserve">             на  01.01.2025г</t>
  </si>
  <si>
    <t>12600177,47</t>
  </si>
  <si>
    <t>373338,15</t>
  </si>
  <si>
    <t>на      01 .01.2025</t>
  </si>
  <si>
    <t xml:space="preserve">                                  3. Источники финансирования дефицита бюджета на 01.01.2025 г.</t>
  </si>
  <si>
    <t>на    01.01.2025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</si>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</sst>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167" fontId="45" fillId="6" borderId="34" xfId="0" applyNumberFormat="1" applyFont="1" applyFill="1" applyBorder="1" applyAlignment="1">
      <alignment horizontal="right" wrapText="1"/>
    </xf>
    <xf numFmtId="2" fontId="44" fillId="6" borderId="34" xfId="38" applyNumberFormat="1" applyFont="1" applyFill="1" applyBorder="1" applyProtection="1">
      <alignment horizontal="center"/>
    </xf>
    <xf numFmtId="49" fontId="26" fillId="6" borderId="34" xfId="0" applyNumberFormat="1" applyFont="1" applyFill="1" applyBorder="1" applyAlignment="1">
      <alignment horizontal="center" wrapText="1"/>
    </xf>
    <xf numFmtId="2" fontId="19" fillId="0" borderId="34" xfId="46" applyNumberFormat="1" applyFont="1" applyBorder="1" applyAlignment="1" applyProtection="1">
      <alignment horizontal="center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41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abSelected="1" topLeftCell="A85" zoomScale="75" zoomScaleNormal="75" workbookViewId="0">
      <selection activeCell="A2" sqref="A2:G106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308" t="s">
        <v>117</v>
      </c>
      <c r="D2" s="308"/>
      <c r="E2" s="308"/>
      <c r="F2" s="308"/>
      <c r="G2" s="28"/>
      <c r="H2" s="3"/>
    </row>
    <row r="3" spans="1:8" ht="14.1" customHeight="1" x14ac:dyDescent="0.25">
      <c r="C3" s="307" t="s">
        <v>807</v>
      </c>
      <c r="D3" s="307"/>
      <c r="E3" s="307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04" t="s">
        <v>118</v>
      </c>
      <c r="B6" s="304"/>
      <c r="C6" s="299" t="s">
        <v>774</v>
      </c>
      <c r="D6" s="299"/>
      <c r="E6" s="299"/>
      <c r="F6" s="299"/>
      <c r="G6" s="65"/>
    </row>
    <row r="7" spans="1:8" ht="14.1" customHeight="1" x14ac:dyDescent="0.25">
      <c r="A7" s="304" t="s">
        <v>0</v>
      </c>
      <c r="B7" s="304"/>
      <c r="C7" s="6"/>
      <c r="D7" s="6"/>
      <c r="E7" s="7"/>
      <c r="F7" s="27"/>
      <c r="G7" s="30"/>
    </row>
    <row r="8" spans="1:8" ht="12.95" customHeight="1" x14ac:dyDescent="0.25">
      <c r="A8" s="300" t="s">
        <v>2</v>
      </c>
      <c r="B8" s="300" t="s">
        <v>3</v>
      </c>
      <c r="C8" s="300" t="s">
        <v>1</v>
      </c>
      <c r="D8" s="300" t="s">
        <v>119</v>
      </c>
      <c r="E8" s="309" t="s">
        <v>135</v>
      </c>
      <c r="F8" s="300" t="s">
        <v>120</v>
      </c>
      <c r="G8" s="309" t="s">
        <v>121</v>
      </c>
      <c r="H8" s="8"/>
    </row>
    <row r="9" spans="1:8" ht="12" customHeight="1" x14ac:dyDescent="0.25">
      <c r="A9" s="301"/>
      <c r="B9" s="301"/>
      <c r="C9" s="301"/>
      <c r="D9" s="301"/>
      <c r="E9" s="310"/>
      <c r="F9" s="301"/>
      <c r="G9" s="310"/>
      <c r="H9" s="9"/>
    </row>
    <row r="10" spans="1:8" ht="14.25" customHeight="1" x14ac:dyDescent="0.25">
      <c r="A10" s="302"/>
      <c r="B10" s="303"/>
      <c r="C10" s="303"/>
      <c r="D10" s="303"/>
      <c r="E10" s="311"/>
      <c r="F10" s="303"/>
      <c r="G10" s="311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D14+D71</f>
        <v>12603672.779999999</v>
      </c>
      <c r="E12" s="42">
        <f>E14+E71</f>
        <v>15507856.779999999</v>
      </c>
      <c r="F12" s="42">
        <f>F14+F71</f>
        <v>12600594.24</v>
      </c>
      <c r="G12" s="42">
        <f>G14+G71+G100</f>
        <v>16343591.370000001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D15+D23+D26+D38+D52+D61+D66+D35+D45</f>
        <v>0</v>
      </c>
      <c r="E14" s="45">
        <f>E15+E23+E26+E35+E45+E61+E38</f>
        <v>2568000</v>
      </c>
      <c r="F14" s="45">
        <v>0</v>
      </c>
      <c r="G14" s="45">
        <f>G15+G23+G26+G35+G45+G61</f>
        <v>3406813.13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415225.43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G17+G18+G19+G20+G21+G22</f>
        <v>415225.43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119970.11</v>
      </c>
      <c r="H17" s="61"/>
      <c r="I17" s="62"/>
    </row>
    <row r="18" spans="1:9" ht="140.25" customHeight="1" x14ac:dyDescent="0.25">
      <c r="A18" s="173" t="s">
        <v>9</v>
      </c>
      <c r="B18" s="174" t="s">
        <v>775</v>
      </c>
      <c r="C18" s="175" t="s">
        <v>817</v>
      </c>
      <c r="D18" s="48"/>
      <c r="E18" s="49"/>
      <c r="F18" s="49"/>
      <c r="G18" s="63">
        <v>20</v>
      </c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9307.23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>
        <v>147.09</v>
      </c>
      <c r="H20" s="61"/>
      <c r="I20" s="62"/>
    </row>
    <row r="21" spans="1:9" ht="105" x14ac:dyDescent="0.25">
      <c r="A21" s="173" t="s">
        <v>9</v>
      </c>
      <c r="B21" s="165" t="s">
        <v>809</v>
      </c>
      <c r="C21" s="353" t="s">
        <v>818</v>
      </c>
      <c r="D21" s="48"/>
      <c r="E21" s="49"/>
      <c r="F21" s="49"/>
      <c r="G21" s="63">
        <v>13000</v>
      </c>
      <c r="H21" s="61"/>
      <c r="I21" s="62"/>
    </row>
    <row r="22" spans="1:9" ht="105" x14ac:dyDescent="0.25">
      <c r="A22" s="173" t="s">
        <v>9</v>
      </c>
      <c r="B22" s="165" t="s">
        <v>810</v>
      </c>
      <c r="C22" s="352" t="s">
        <v>819</v>
      </c>
      <c r="D22" s="48"/>
      <c r="E22" s="49"/>
      <c r="F22" s="49"/>
      <c r="G22" s="63">
        <v>272781</v>
      </c>
      <c r="H22" s="61"/>
      <c r="I22" s="62"/>
    </row>
    <row r="23" spans="1:9" ht="18" x14ac:dyDescent="0.25">
      <c r="A23" s="167" t="s">
        <v>9</v>
      </c>
      <c r="B23" s="168" t="s">
        <v>23</v>
      </c>
      <c r="C23" s="169" t="s">
        <v>22</v>
      </c>
      <c r="D23" s="46">
        <f t="shared" ref="D23:G24" si="0">D24</f>
        <v>0</v>
      </c>
      <c r="E23" s="46">
        <f t="shared" si="0"/>
        <v>724000</v>
      </c>
      <c r="F23" s="46">
        <f t="shared" si="0"/>
        <v>0</v>
      </c>
      <c r="G23" s="64">
        <f t="shared" si="0"/>
        <v>724832.7</v>
      </c>
      <c r="H23" s="61"/>
      <c r="I23" s="62"/>
    </row>
    <row r="24" spans="1:9" ht="18" x14ac:dyDescent="0.25">
      <c r="A24" s="170" t="s">
        <v>9</v>
      </c>
      <c r="B24" s="171" t="s">
        <v>25</v>
      </c>
      <c r="C24" s="172" t="s">
        <v>24</v>
      </c>
      <c r="D24" s="47">
        <f t="shared" si="0"/>
        <v>0</v>
      </c>
      <c r="E24" s="47">
        <f t="shared" si="0"/>
        <v>724000</v>
      </c>
      <c r="F24" s="47">
        <f t="shared" si="0"/>
        <v>0</v>
      </c>
      <c r="G24" s="51">
        <f t="shared" si="0"/>
        <v>724832.7</v>
      </c>
      <c r="H24" s="61"/>
      <c r="I24" s="62"/>
    </row>
    <row r="25" spans="1:9" ht="18" x14ac:dyDescent="0.25">
      <c r="A25" s="173" t="s">
        <v>9</v>
      </c>
      <c r="B25" s="174" t="s">
        <v>26</v>
      </c>
      <c r="C25" s="175" t="s">
        <v>24</v>
      </c>
      <c r="D25" s="48"/>
      <c r="E25" s="48">
        <v>724000</v>
      </c>
      <c r="F25" s="48"/>
      <c r="G25" s="51">
        <v>724832.7</v>
      </c>
      <c r="H25" s="61"/>
      <c r="I25" s="62"/>
    </row>
    <row r="26" spans="1:9" ht="18" x14ac:dyDescent="0.25">
      <c r="A26" s="167" t="s">
        <v>9</v>
      </c>
      <c r="B26" s="168" t="s">
        <v>28</v>
      </c>
      <c r="C26" s="169" t="s">
        <v>27</v>
      </c>
      <c r="D26" s="46">
        <f>D27+D29</f>
        <v>0</v>
      </c>
      <c r="E26" s="46">
        <f>E27+E29</f>
        <v>1723000</v>
      </c>
      <c r="F26" s="46">
        <f>F27+F29</f>
        <v>0</v>
      </c>
      <c r="G26" s="64">
        <f>G27+G29</f>
        <v>2240148.9700000002</v>
      </c>
      <c r="H26" s="61"/>
      <c r="I26" s="62"/>
    </row>
    <row r="27" spans="1:9" ht="18" x14ac:dyDescent="0.25">
      <c r="A27" s="176" t="s">
        <v>9</v>
      </c>
      <c r="B27" s="171" t="s">
        <v>30</v>
      </c>
      <c r="C27" s="177" t="s">
        <v>29</v>
      </c>
      <c r="D27" s="47">
        <f>D28</f>
        <v>0</v>
      </c>
      <c r="E27" s="47">
        <f>E28</f>
        <v>226000</v>
      </c>
      <c r="F27" s="47">
        <f>F28</f>
        <v>0</v>
      </c>
      <c r="G27" s="51">
        <f>G28</f>
        <v>322337.44</v>
      </c>
      <c r="H27" s="61"/>
      <c r="I27" s="62"/>
    </row>
    <row r="28" spans="1:9" ht="57.75" x14ac:dyDescent="0.25">
      <c r="A28" s="173" t="s">
        <v>9</v>
      </c>
      <c r="B28" s="174" t="s">
        <v>32</v>
      </c>
      <c r="C28" s="175" t="s">
        <v>31</v>
      </c>
      <c r="D28" s="48"/>
      <c r="E28" s="48">
        <v>226000</v>
      </c>
      <c r="F28" s="48"/>
      <c r="G28" s="51">
        <v>322337.44</v>
      </c>
      <c r="H28" s="61"/>
      <c r="I28" s="62"/>
    </row>
    <row r="29" spans="1:9" ht="18" x14ac:dyDescent="0.25">
      <c r="A29" s="176" t="s">
        <v>9</v>
      </c>
      <c r="B29" s="171" t="s">
        <v>34</v>
      </c>
      <c r="C29" s="177" t="s">
        <v>33</v>
      </c>
      <c r="D29" s="47">
        <f>D30+D32</f>
        <v>0</v>
      </c>
      <c r="E29" s="47">
        <f>E30+E32</f>
        <v>1497000</v>
      </c>
      <c r="F29" s="47">
        <f>F30+F32</f>
        <v>0</v>
      </c>
      <c r="G29" s="51">
        <f>G32+G30</f>
        <v>1917811.53</v>
      </c>
      <c r="H29" s="61"/>
      <c r="I29" s="62"/>
    </row>
    <row r="30" spans="1:9" ht="18" x14ac:dyDescent="0.25">
      <c r="A30" s="173" t="s">
        <v>9</v>
      </c>
      <c r="B30" s="174" t="s">
        <v>36</v>
      </c>
      <c r="C30" s="175" t="s">
        <v>35</v>
      </c>
      <c r="D30" s="48">
        <f>D31</f>
        <v>0</v>
      </c>
      <c r="E30" s="48">
        <f>E31</f>
        <v>505000</v>
      </c>
      <c r="F30" s="48">
        <f>F31</f>
        <v>0</v>
      </c>
      <c r="G30" s="48">
        <f>G31</f>
        <v>692530.75</v>
      </c>
      <c r="H30" s="33"/>
    </row>
    <row r="31" spans="1:9" ht="39" customHeight="1" x14ac:dyDescent="0.25">
      <c r="A31" s="173" t="s">
        <v>9</v>
      </c>
      <c r="B31" s="174" t="s">
        <v>38</v>
      </c>
      <c r="C31" s="175" t="s">
        <v>37</v>
      </c>
      <c r="D31" s="48"/>
      <c r="E31" s="48">
        <v>505000</v>
      </c>
      <c r="F31" s="48"/>
      <c r="G31" s="48">
        <v>692530.75</v>
      </c>
      <c r="H31" s="33"/>
    </row>
    <row r="32" spans="1:9" ht="21" customHeight="1" x14ac:dyDescent="0.25">
      <c r="A32" s="173" t="s">
        <v>9</v>
      </c>
      <c r="B32" s="174" t="s">
        <v>40</v>
      </c>
      <c r="C32" s="175" t="s">
        <v>39</v>
      </c>
      <c r="D32" s="48">
        <f>D33</f>
        <v>0</v>
      </c>
      <c r="E32" s="48">
        <f>E33</f>
        <v>992000</v>
      </c>
      <c r="F32" s="48">
        <f>F33</f>
        <v>0</v>
      </c>
      <c r="G32" s="48">
        <f>G33</f>
        <v>1225280.78</v>
      </c>
      <c r="H32" s="33"/>
    </row>
    <row r="33" spans="1:8" ht="25.5" customHeight="1" x14ac:dyDescent="0.25">
      <c r="A33" s="173" t="s">
        <v>9</v>
      </c>
      <c r="B33" s="174" t="s">
        <v>42</v>
      </c>
      <c r="C33" s="175" t="s">
        <v>41</v>
      </c>
      <c r="D33" s="48"/>
      <c r="E33" s="50">
        <f>E34</f>
        <v>992000</v>
      </c>
      <c r="F33" s="49"/>
      <c r="G33" s="50">
        <f>G34</f>
        <v>1225280.78</v>
      </c>
      <c r="H33" s="33"/>
    </row>
    <row r="34" spans="1:8" ht="25.5" customHeight="1" x14ac:dyDescent="0.25">
      <c r="A34" s="173" t="s">
        <v>9</v>
      </c>
      <c r="B34" s="174" t="s">
        <v>207</v>
      </c>
      <c r="C34" s="175" t="s">
        <v>41</v>
      </c>
      <c r="D34" s="48"/>
      <c r="E34" s="50">
        <v>992000</v>
      </c>
      <c r="F34" s="49"/>
      <c r="G34" s="50">
        <v>1225280.78</v>
      </c>
      <c r="H34" s="40"/>
    </row>
    <row r="35" spans="1:8" ht="18" x14ac:dyDescent="0.25">
      <c r="A35" s="178" t="s">
        <v>9</v>
      </c>
      <c r="B35" s="179" t="s">
        <v>136</v>
      </c>
      <c r="C35" s="180" t="s">
        <v>137</v>
      </c>
      <c r="D35" s="46">
        <f t="shared" ref="D35:G36" si="1">D36</f>
        <v>0</v>
      </c>
      <c r="E35" s="46">
        <f t="shared" si="1"/>
        <v>0</v>
      </c>
      <c r="F35" s="46" t="str">
        <f t="shared" si="1"/>
        <v xml:space="preserve">                           </v>
      </c>
      <c r="G35" s="46"/>
      <c r="H35" s="33"/>
    </row>
    <row r="36" spans="1:8" ht="31.5" customHeight="1" x14ac:dyDescent="0.25">
      <c r="A36" s="181" t="s">
        <v>9</v>
      </c>
      <c r="B36" s="182" t="s">
        <v>138</v>
      </c>
      <c r="C36" s="183" t="s">
        <v>139</v>
      </c>
      <c r="D36" s="47">
        <f t="shared" si="1"/>
        <v>0</v>
      </c>
      <c r="E36" s="47">
        <f t="shared" si="1"/>
        <v>0</v>
      </c>
      <c r="F36" s="47" t="str">
        <f t="shared" si="1"/>
        <v xml:space="preserve">                           </v>
      </c>
      <c r="G36" s="47">
        <f t="shared" si="1"/>
        <v>0</v>
      </c>
      <c r="H36" s="33"/>
    </row>
    <row r="37" spans="1:8" ht="99.75" customHeight="1" x14ac:dyDescent="0.25">
      <c r="A37" s="184" t="s">
        <v>9</v>
      </c>
      <c r="B37" s="185" t="s">
        <v>140</v>
      </c>
      <c r="C37" s="186" t="s">
        <v>141</v>
      </c>
      <c r="D37" s="48"/>
      <c r="E37" s="50"/>
      <c r="F37" s="49" t="s">
        <v>180</v>
      </c>
      <c r="G37" s="50"/>
      <c r="H37" s="33"/>
    </row>
    <row r="38" spans="1:8" ht="60" x14ac:dyDescent="0.25">
      <c r="A38" s="167" t="s">
        <v>9</v>
      </c>
      <c r="B38" s="168" t="s">
        <v>44</v>
      </c>
      <c r="C38" s="169" t="s">
        <v>43</v>
      </c>
      <c r="D38" s="46">
        <f>D42+D39</f>
        <v>0</v>
      </c>
      <c r="E38" s="46">
        <f>E42+E39</f>
        <v>0</v>
      </c>
      <c r="F38" s="46">
        <f>F42+F39</f>
        <v>0</v>
      </c>
      <c r="G38" s="46">
        <f>G42+G39</f>
        <v>0</v>
      </c>
      <c r="H38" s="33"/>
    </row>
    <row r="39" spans="1:8" ht="68.25" customHeight="1" x14ac:dyDescent="0.25">
      <c r="A39" s="187" t="s">
        <v>9</v>
      </c>
      <c r="B39" s="182" t="s">
        <v>142</v>
      </c>
      <c r="C39" s="188" t="s">
        <v>143</v>
      </c>
      <c r="D39" s="47">
        <f t="shared" ref="D39:G40" si="2">D40</f>
        <v>0</v>
      </c>
      <c r="E39" s="47">
        <f t="shared" si="2"/>
        <v>0</v>
      </c>
      <c r="F39" s="47">
        <f t="shared" si="2"/>
        <v>0</v>
      </c>
      <c r="G39" s="47">
        <f t="shared" si="2"/>
        <v>0</v>
      </c>
      <c r="H39" s="36"/>
    </row>
    <row r="40" spans="1:8" ht="128.25" customHeight="1" x14ac:dyDescent="0.25">
      <c r="A40" s="184" t="s">
        <v>9</v>
      </c>
      <c r="B40" s="185" t="s">
        <v>144</v>
      </c>
      <c r="C40" s="186" t="s">
        <v>145</v>
      </c>
      <c r="D40" s="48">
        <f t="shared" si="2"/>
        <v>0</v>
      </c>
      <c r="E40" s="48">
        <f t="shared" si="2"/>
        <v>0</v>
      </c>
      <c r="F40" s="48">
        <f t="shared" si="2"/>
        <v>0</v>
      </c>
      <c r="G40" s="48">
        <f t="shared" si="2"/>
        <v>0</v>
      </c>
      <c r="H40" s="36"/>
    </row>
    <row r="41" spans="1:8" ht="103.5" customHeight="1" x14ac:dyDescent="0.25">
      <c r="A41" s="189" t="s">
        <v>9</v>
      </c>
      <c r="B41" s="185" t="s">
        <v>146</v>
      </c>
      <c r="C41" s="186" t="s">
        <v>147</v>
      </c>
      <c r="D41" s="45"/>
      <c r="E41" s="45"/>
      <c r="F41" s="45"/>
      <c r="G41" s="45"/>
      <c r="H41" s="36"/>
    </row>
    <row r="42" spans="1:8" ht="111" customHeight="1" x14ac:dyDescent="0.25">
      <c r="A42" s="176" t="s">
        <v>9</v>
      </c>
      <c r="B42" s="171" t="s">
        <v>46</v>
      </c>
      <c r="C42" s="177" t="s">
        <v>45</v>
      </c>
      <c r="D42" s="47">
        <f t="shared" ref="D42:G43" si="3">D43</f>
        <v>0</v>
      </c>
      <c r="E42" s="47">
        <f t="shared" si="3"/>
        <v>0</v>
      </c>
      <c r="F42" s="47">
        <f t="shared" si="3"/>
        <v>0</v>
      </c>
      <c r="G42" s="47">
        <f t="shared" si="3"/>
        <v>0</v>
      </c>
      <c r="H42" s="33"/>
    </row>
    <row r="43" spans="1:8" ht="125.25" customHeight="1" x14ac:dyDescent="0.25">
      <c r="A43" s="173" t="s">
        <v>9</v>
      </c>
      <c r="B43" s="174" t="s">
        <v>48</v>
      </c>
      <c r="C43" s="175" t="s">
        <v>47</v>
      </c>
      <c r="D43" s="48">
        <f t="shared" si="3"/>
        <v>0</v>
      </c>
      <c r="E43" s="48">
        <f t="shared" si="3"/>
        <v>0</v>
      </c>
      <c r="F43" s="48">
        <f t="shared" si="3"/>
        <v>0</v>
      </c>
      <c r="G43" s="48">
        <f t="shared" si="3"/>
        <v>0</v>
      </c>
      <c r="H43" s="33"/>
    </row>
    <row r="44" spans="1:8" ht="100.5" customHeight="1" x14ac:dyDescent="0.25">
      <c r="A44" s="173" t="s">
        <v>9</v>
      </c>
      <c r="B44" s="174" t="s">
        <v>50</v>
      </c>
      <c r="C44" s="175" t="s">
        <v>49</v>
      </c>
      <c r="D44" s="48"/>
      <c r="E44" s="50"/>
      <c r="F44" s="49"/>
      <c r="G44" s="49"/>
      <c r="H44" s="33"/>
    </row>
    <row r="45" spans="1:8" ht="45" x14ac:dyDescent="0.25">
      <c r="A45" s="178" t="s">
        <v>9</v>
      </c>
      <c r="B45" s="179" t="s">
        <v>148</v>
      </c>
      <c r="C45" s="180" t="s">
        <v>149</v>
      </c>
      <c r="D45" s="46">
        <f>D46+D49</f>
        <v>0</v>
      </c>
      <c r="E45" s="46">
        <f>E46+E49</f>
        <v>0</v>
      </c>
      <c r="F45" s="46">
        <f>F46+F49</f>
        <v>0</v>
      </c>
      <c r="G45" s="46">
        <f>G46+G49</f>
        <v>0</v>
      </c>
      <c r="H45" s="37"/>
    </row>
    <row r="46" spans="1:8" ht="18" x14ac:dyDescent="0.25">
      <c r="A46" s="181" t="s">
        <v>9</v>
      </c>
      <c r="B46" s="182" t="s">
        <v>150</v>
      </c>
      <c r="C46" s="183" t="s">
        <v>151</v>
      </c>
      <c r="D46" s="47">
        <f t="shared" ref="D46:G47" si="4">D47</f>
        <v>0</v>
      </c>
      <c r="E46" s="47">
        <f t="shared" si="4"/>
        <v>0</v>
      </c>
      <c r="F46" s="47">
        <f t="shared" si="4"/>
        <v>0</v>
      </c>
      <c r="G46" s="47">
        <f t="shared" si="4"/>
        <v>0</v>
      </c>
      <c r="H46" s="37"/>
    </row>
    <row r="47" spans="1:8" ht="29.25" x14ac:dyDescent="0.25">
      <c r="A47" s="184" t="s">
        <v>9</v>
      </c>
      <c r="B47" s="185" t="s">
        <v>152</v>
      </c>
      <c r="C47" s="186" t="s">
        <v>153</v>
      </c>
      <c r="D47" s="48">
        <f t="shared" si="4"/>
        <v>0</v>
      </c>
      <c r="E47" s="48">
        <f t="shared" si="4"/>
        <v>0</v>
      </c>
      <c r="F47" s="48">
        <f t="shared" si="4"/>
        <v>0</v>
      </c>
      <c r="G47" s="48">
        <f t="shared" si="4"/>
        <v>0</v>
      </c>
      <c r="H47" s="37"/>
    </row>
    <row r="48" spans="1:8" ht="43.5" x14ac:dyDescent="0.25">
      <c r="A48" s="184" t="s">
        <v>9</v>
      </c>
      <c r="B48" s="185" t="s">
        <v>154</v>
      </c>
      <c r="C48" s="186" t="s">
        <v>155</v>
      </c>
      <c r="D48" s="48"/>
      <c r="E48" s="50"/>
      <c r="F48" s="49"/>
      <c r="G48" s="50"/>
      <c r="H48" s="37"/>
    </row>
    <row r="49" spans="1:8" ht="18" x14ac:dyDescent="0.25">
      <c r="A49" s="181" t="s">
        <v>9</v>
      </c>
      <c r="B49" s="182" t="s">
        <v>156</v>
      </c>
      <c r="C49" s="183" t="s">
        <v>157</v>
      </c>
      <c r="D49" s="47">
        <f t="shared" ref="D49:G49" si="5">D50</f>
        <v>0</v>
      </c>
      <c r="E49" s="47">
        <f t="shared" si="5"/>
        <v>0</v>
      </c>
      <c r="F49" s="47">
        <f t="shared" si="5"/>
        <v>0</v>
      </c>
      <c r="G49" s="47">
        <f t="shared" si="5"/>
        <v>0</v>
      </c>
      <c r="H49" s="38"/>
    </row>
    <row r="50" spans="1:8" ht="29.25" x14ac:dyDescent="0.25">
      <c r="A50" s="184" t="s">
        <v>9</v>
      </c>
      <c r="B50" s="185" t="s">
        <v>158</v>
      </c>
      <c r="C50" s="186" t="s">
        <v>159</v>
      </c>
      <c r="D50" s="48">
        <f>D51</f>
        <v>0</v>
      </c>
      <c r="E50" s="48"/>
      <c r="F50" s="48">
        <f>F51</f>
        <v>0</v>
      </c>
      <c r="G50" s="48">
        <f>G51</f>
        <v>0</v>
      </c>
      <c r="H50" s="38"/>
    </row>
    <row r="51" spans="1:8" ht="29.25" x14ac:dyDescent="0.25">
      <c r="A51" s="184" t="s">
        <v>9</v>
      </c>
      <c r="B51" s="185" t="s">
        <v>160</v>
      </c>
      <c r="C51" s="186" t="s">
        <v>161</v>
      </c>
      <c r="D51" s="48"/>
      <c r="E51" s="50"/>
      <c r="F51" s="49"/>
      <c r="G51" s="49"/>
      <c r="H51" s="38"/>
    </row>
    <row r="52" spans="1:8" ht="45" x14ac:dyDescent="0.25">
      <c r="A52" s="167" t="s">
        <v>9</v>
      </c>
      <c r="B52" s="168" t="s">
        <v>52</v>
      </c>
      <c r="C52" s="169" t="s">
        <v>51</v>
      </c>
      <c r="D52" s="46">
        <f>D53+D58</f>
        <v>0</v>
      </c>
      <c r="E52" s="46">
        <f>E53+E58</f>
        <v>0</v>
      </c>
      <c r="F52" s="46">
        <f>F53+F58</f>
        <v>0</v>
      </c>
      <c r="G52" s="46">
        <f>G53+G58</f>
        <v>0</v>
      </c>
      <c r="H52" s="33"/>
    </row>
    <row r="53" spans="1:8" ht="132" customHeight="1" x14ac:dyDescent="0.25">
      <c r="A53" s="176" t="s">
        <v>9</v>
      </c>
      <c r="B53" s="171" t="s">
        <v>54</v>
      </c>
      <c r="C53" s="177" t="s">
        <v>53</v>
      </c>
      <c r="D53" s="47">
        <f>D56+D54</f>
        <v>0</v>
      </c>
      <c r="E53" s="47">
        <f>E56+E54</f>
        <v>0</v>
      </c>
      <c r="F53" s="47">
        <f>F56+F54</f>
        <v>0</v>
      </c>
      <c r="G53" s="47">
        <f>G56+G54</f>
        <v>0</v>
      </c>
      <c r="H53" s="33"/>
    </row>
    <row r="54" spans="1:8" ht="126" customHeight="1" x14ac:dyDescent="0.25">
      <c r="A54" s="184" t="s">
        <v>9</v>
      </c>
      <c r="B54" s="185" t="s">
        <v>176</v>
      </c>
      <c r="C54" s="190" t="s">
        <v>174</v>
      </c>
      <c r="D54" s="51">
        <f>D55</f>
        <v>0</v>
      </c>
      <c r="E54" s="51">
        <f>E55</f>
        <v>0</v>
      </c>
      <c r="F54" s="51">
        <f>F55</f>
        <v>0</v>
      </c>
      <c r="G54" s="51">
        <f>G55</f>
        <v>0</v>
      </c>
      <c r="H54" s="40"/>
    </row>
    <row r="55" spans="1:8" ht="114.75" x14ac:dyDescent="0.25">
      <c r="A55" s="184" t="s">
        <v>9</v>
      </c>
      <c r="B55" s="185" t="s">
        <v>177</v>
      </c>
      <c r="C55" s="190" t="s">
        <v>175</v>
      </c>
      <c r="D55" s="51"/>
      <c r="E55" s="51"/>
      <c r="F55" s="51"/>
      <c r="G55" s="51"/>
      <c r="H55" s="40"/>
    </row>
    <row r="56" spans="1:8" ht="52.5" customHeight="1" x14ac:dyDescent="0.25">
      <c r="A56" s="173" t="s">
        <v>9</v>
      </c>
      <c r="B56" s="174" t="s">
        <v>56</v>
      </c>
      <c r="C56" s="175" t="s">
        <v>55</v>
      </c>
      <c r="D56" s="48">
        <f t="shared" ref="D56:G56" si="6">D57</f>
        <v>0</v>
      </c>
      <c r="E56" s="48">
        <f t="shared" si="6"/>
        <v>0</v>
      </c>
      <c r="F56" s="48">
        <f t="shared" si="6"/>
        <v>0</v>
      </c>
      <c r="G56" s="48">
        <f t="shared" si="6"/>
        <v>0</v>
      </c>
      <c r="H56" s="33"/>
    </row>
    <row r="57" spans="1:8" ht="134.25" customHeight="1" x14ac:dyDescent="0.25">
      <c r="A57" s="173" t="s">
        <v>9</v>
      </c>
      <c r="B57" s="174" t="s">
        <v>58</v>
      </c>
      <c r="C57" s="175" t="s">
        <v>57</v>
      </c>
      <c r="D57" s="48"/>
      <c r="E57" s="49"/>
      <c r="F57" s="49"/>
      <c r="G57" s="49"/>
      <c r="H57" s="33"/>
    </row>
    <row r="58" spans="1:8" ht="43.5" x14ac:dyDescent="0.25">
      <c r="A58" s="187" t="s">
        <v>9</v>
      </c>
      <c r="B58" s="182" t="s">
        <v>162</v>
      </c>
      <c r="C58" s="188" t="s">
        <v>163</v>
      </c>
      <c r="D58" s="47">
        <f t="shared" ref="D58:G59" si="7">D59</f>
        <v>0</v>
      </c>
      <c r="E58" s="47">
        <f t="shared" si="7"/>
        <v>0</v>
      </c>
      <c r="F58" s="47">
        <f t="shared" si="7"/>
        <v>0</v>
      </c>
      <c r="G58" s="47">
        <f t="shared" si="7"/>
        <v>0</v>
      </c>
      <c r="H58" s="39"/>
    </row>
    <row r="59" spans="1:8" ht="71.25" customHeight="1" x14ac:dyDescent="0.25">
      <c r="A59" s="184" t="s">
        <v>9</v>
      </c>
      <c r="B59" s="185" t="s">
        <v>164</v>
      </c>
      <c r="C59" s="186" t="s">
        <v>165</v>
      </c>
      <c r="D59" s="48">
        <f t="shared" si="7"/>
        <v>0</v>
      </c>
      <c r="E59" s="48">
        <f t="shared" si="7"/>
        <v>0</v>
      </c>
      <c r="F59" s="48">
        <f t="shared" si="7"/>
        <v>0</v>
      </c>
      <c r="G59" s="48">
        <f t="shared" si="7"/>
        <v>0</v>
      </c>
      <c r="H59" s="39"/>
    </row>
    <row r="60" spans="1:8" ht="102" customHeight="1" x14ac:dyDescent="0.25">
      <c r="A60" s="184" t="s">
        <v>9</v>
      </c>
      <c r="B60" s="185" t="s">
        <v>166</v>
      </c>
      <c r="C60" s="186" t="s">
        <v>167</v>
      </c>
      <c r="D60" s="48"/>
      <c r="E60" s="49"/>
      <c r="F60" s="49"/>
      <c r="G60" s="49"/>
      <c r="H60" s="39"/>
    </row>
    <row r="61" spans="1:8" ht="30" x14ac:dyDescent="0.25">
      <c r="A61" s="167" t="s">
        <v>9</v>
      </c>
      <c r="B61" s="168" t="s">
        <v>60</v>
      </c>
      <c r="C61" s="169" t="s">
        <v>59</v>
      </c>
      <c r="D61" s="46">
        <f t="shared" ref="D61:G64" si="8">D62</f>
        <v>0</v>
      </c>
      <c r="E61" s="46">
        <f t="shared" si="8"/>
        <v>25000</v>
      </c>
      <c r="F61" s="46">
        <f t="shared" si="8"/>
        <v>0</v>
      </c>
      <c r="G61" s="46">
        <f t="shared" si="8"/>
        <v>26606.03</v>
      </c>
      <c r="H61" s="33"/>
    </row>
    <row r="62" spans="1:8" ht="43.5" x14ac:dyDescent="0.25">
      <c r="A62" s="170" t="s">
        <v>9</v>
      </c>
      <c r="B62" s="171" t="s">
        <v>181</v>
      </c>
      <c r="C62" s="172" t="s">
        <v>61</v>
      </c>
      <c r="D62" s="47">
        <f>D64</f>
        <v>0</v>
      </c>
      <c r="E62" s="47">
        <f>E63+E64+E65</f>
        <v>25000</v>
      </c>
      <c r="F62" s="47">
        <f>F64</f>
        <v>0</v>
      </c>
      <c r="G62" s="47">
        <f>G63+G64</f>
        <v>26606.03</v>
      </c>
      <c r="H62" s="33"/>
    </row>
    <row r="63" spans="1:8" ht="81.75" customHeight="1" x14ac:dyDescent="0.25">
      <c r="A63" s="170"/>
      <c r="B63" s="171" t="s">
        <v>183</v>
      </c>
      <c r="C63" s="191" t="s">
        <v>184</v>
      </c>
      <c r="D63" s="47"/>
      <c r="E63" s="47">
        <v>25000</v>
      </c>
      <c r="F63" s="47"/>
      <c r="G63" s="47">
        <v>26606.03</v>
      </c>
      <c r="H63" s="40"/>
    </row>
    <row r="64" spans="1:8" ht="57.75" x14ac:dyDescent="0.25">
      <c r="A64" s="173" t="s">
        <v>9</v>
      </c>
      <c r="B64" s="174" t="s">
        <v>182</v>
      </c>
      <c r="C64" s="192" t="s">
        <v>62</v>
      </c>
      <c r="D64" s="48">
        <f t="shared" si="8"/>
        <v>0</v>
      </c>
      <c r="E64" s="48">
        <v>0</v>
      </c>
      <c r="F64" s="48">
        <f t="shared" si="8"/>
        <v>0</v>
      </c>
      <c r="G64" s="48"/>
      <c r="H64" s="33"/>
    </row>
    <row r="65" spans="1:8" ht="114.75" x14ac:dyDescent="0.25">
      <c r="A65" s="173" t="s">
        <v>9</v>
      </c>
      <c r="B65" s="165" t="s">
        <v>182</v>
      </c>
      <c r="C65" s="175" t="s">
        <v>63</v>
      </c>
      <c r="D65" s="48"/>
      <c r="E65" s="50"/>
      <c r="F65" s="49"/>
      <c r="G65" s="50"/>
      <c r="H65" s="33"/>
    </row>
    <row r="66" spans="1:8" ht="18" x14ac:dyDescent="0.25">
      <c r="A66" s="167" t="s">
        <v>9</v>
      </c>
      <c r="B66" s="168" t="s">
        <v>65</v>
      </c>
      <c r="C66" s="193" t="s">
        <v>64</v>
      </c>
      <c r="D66" s="46">
        <f>D69+D67</f>
        <v>0</v>
      </c>
      <c r="E66" s="46">
        <f>E69+E67</f>
        <v>0</v>
      </c>
      <c r="F66" s="46">
        <f>F69+F67</f>
        <v>0</v>
      </c>
      <c r="G66" s="46">
        <f>G69+G67</f>
        <v>0</v>
      </c>
      <c r="H66" s="33"/>
    </row>
    <row r="67" spans="1:8" ht="18" x14ac:dyDescent="0.25">
      <c r="A67" s="181" t="s">
        <v>9</v>
      </c>
      <c r="B67" s="182" t="s">
        <v>168</v>
      </c>
      <c r="C67" s="194" t="s">
        <v>170</v>
      </c>
      <c r="D67" s="47">
        <f>D68</f>
        <v>0</v>
      </c>
      <c r="E67" s="47">
        <f>E68</f>
        <v>0</v>
      </c>
      <c r="F67" s="47">
        <f>F68</f>
        <v>0</v>
      </c>
      <c r="G67" s="47">
        <f>G68</f>
        <v>0</v>
      </c>
      <c r="H67" s="40"/>
    </row>
    <row r="68" spans="1:8" ht="29.25" x14ac:dyDescent="0.25">
      <c r="A68" s="184" t="s">
        <v>9</v>
      </c>
      <c r="B68" s="185" t="s">
        <v>169</v>
      </c>
      <c r="C68" s="195" t="s">
        <v>171</v>
      </c>
      <c r="D68" s="45"/>
      <c r="E68" s="45"/>
      <c r="F68" s="45"/>
      <c r="G68" s="45"/>
      <c r="H68" s="40"/>
    </row>
    <row r="69" spans="1:8" ht="18" x14ac:dyDescent="0.25">
      <c r="A69" s="170" t="s">
        <v>9</v>
      </c>
      <c r="B69" s="171" t="s">
        <v>66</v>
      </c>
      <c r="C69" s="196" t="s">
        <v>172</v>
      </c>
      <c r="D69" s="47">
        <f>D70</f>
        <v>0</v>
      </c>
      <c r="E69" s="47">
        <f t="shared" ref="E69:G69" si="9">E70</f>
        <v>0</v>
      </c>
      <c r="F69" s="47">
        <f t="shared" si="9"/>
        <v>0</v>
      </c>
      <c r="G69" s="47">
        <f t="shared" si="9"/>
        <v>0</v>
      </c>
      <c r="H69" s="33"/>
    </row>
    <row r="70" spans="1:8" ht="15" customHeight="1" x14ac:dyDescent="0.25">
      <c r="A70" s="173" t="s">
        <v>9</v>
      </c>
      <c r="B70" s="174" t="s">
        <v>67</v>
      </c>
      <c r="C70" s="197" t="s">
        <v>173</v>
      </c>
      <c r="D70" s="48"/>
      <c r="E70" s="49"/>
      <c r="F70" s="49"/>
      <c r="G70" s="49"/>
      <c r="H70" s="33"/>
    </row>
    <row r="71" spans="1:8" ht="18.75" customHeight="1" x14ac:dyDescent="0.25">
      <c r="A71" s="164" t="s">
        <v>9</v>
      </c>
      <c r="B71" s="165" t="s">
        <v>69</v>
      </c>
      <c r="C71" s="198" t="s">
        <v>68</v>
      </c>
      <c r="D71" s="45">
        <f>D72+D96</f>
        <v>12603672.779999999</v>
      </c>
      <c r="E71" s="45">
        <f>E72+E96</f>
        <v>12939856.779999999</v>
      </c>
      <c r="F71" s="45">
        <f>F72+F96</f>
        <v>12600594.24</v>
      </c>
      <c r="G71" s="45">
        <f>G72+G96</f>
        <v>12936778.24</v>
      </c>
      <c r="H71" s="33"/>
    </row>
    <row r="72" spans="1:8" ht="31.5" customHeight="1" x14ac:dyDescent="0.25">
      <c r="A72" s="164" t="s">
        <v>9</v>
      </c>
      <c r="B72" s="165" t="s">
        <v>71</v>
      </c>
      <c r="C72" s="198" t="s">
        <v>70</v>
      </c>
      <c r="D72" s="45">
        <f>D73+D78+D81</f>
        <v>12603672.779999999</v>
      </c>
      <c r="E72" s="45">
        <f>E73+E78+E81</f>
        <v>12939856.779999999</v>
      </c>
      <c r="F72" s="45">
        <f>F73+F81</f>
        <v>12600594.24</v>
      </c>
      <c r="G72" s="45">
        <f>G73+G78+G81</f>
        <v>12936778.24</v>
      </c>
      <c r="H72" s="33"/>
    </row>
    <row r="73" spans="1:8" ht="27.75" customHeight="1" x14ac:dyDescent="0.25">
      <c r="A73" s="164" t="s">
        <v>9</v>
      </c>
      <c r="B73" s="165" t="s">
        <v>123</v>
      </c>
      <c r="C73" s="198" t="s">
        <v>185</v>
      </c>
      <c r="D73" s="45">
        <f>D75+D77</f>
        <v>1612000</v>
      </c>
      <c r="E73" s="45">
        <f t="shared" ref="E73:G73" si="10">E75+E77</f>
        <v>1612000</v>
      </c>
      <c r="F73" s="45">
        <f>F75+F77</f>
        <v>1612000</v>
      </c>
      <c r="G73" s="45">
        <f t="shared" si="10"/>
        <v>1612000</v>
      </c>
      <c r="H73" s="33"/>
    </row>
    <row r="74" spans="1:8" ht="33.75" customHeight="1" x14ac:dyDescent="0.25">
      <c r="A74" s="164" t="s">
        <v>9</v>
      </c>
      <c r="B74" s="165" t="s">
        <v>200</v>
      </c>
      <c r="C74" s="198" t="s">
        <v>201</v>
      </c>
      <c r="D74" s="45">
        <f>E74</f>
        <v>433000</v>
      </c>
      <c r="E74" s="45">
        <f>E75</f>
        <v>433000</v>
      </c>
      <c r="F74" s="45">
        <f>G74</f>
        <v>433000</v>
      </c>
      <c r="G74" s="45">
        <f>G75</f>
        <v>433000</v>
      </c>
      <c r="H74" s="40"/>
    </row>
    <row r="75" spans="1:8" ht="43.5" customHeight="1" x14ac:dyDescent="0.25">
      <c r="A75" s="173" t="s">
        <v>9</v>
      </c>
      <c r="B75" s="174" t="s">
        <v>204</v>
      </c>
      <c r="C75" s="197" t="s">
        <v>186</v>
      </c>
      <c r="D75" s="48">
        <f>E75</f>
        <v>433000</v>
      </c>
      <c r="E75" s="48">
        <v>433000</v>
      </c>
      <c r="F75" s="48">
        <f>G75</f>
        <v>433000</v>
      </c>
      <c r="G75" s="48">
        <v>433000</v>
      </c>
      <c r="H75" s="33"/>
    </row>
    <row r="76" spans="1:8" ht="67.5" customHeight="1" x14ac:dyDescent="0.25">
      <c r="A76" s="173" t="s">
        <v>9</v>
      </c>
      <c r="B76" s="174" t="s">
        <v>187</v>
      </c>
      <c r="C76" s="197" t="s">
        <v>188</v>
      </c>
      <c r="D76" s="48">
        <f>D77</f>
        <v>1179000</v>
      </c>
      <c r="E76" s="50">
        <f>E77</f>
        <v>1179000</v>
      </c>
      <c r="F76" s="50">
        <f>F77</f>
        <v>1179000</v>
      </c>
      <c r="G76" s="50">
        <f>G77</f>
        <v>1179000</v>
      </c>
      <c r="H76" s="33"/>
    </row>
    <row r="77" spans="1:8" ht="45.75" customHeight="1" x14ac:dyDescent="0.25">
      <c r="A77" s="173" t="s">
        <v>9</v>
      </c>
      <c r="B77" s="174" t="s">
        <v>189</v>
      </c>
      <c r="C77" s="197" t="s">
        <v>190</v>
      </c>
      <c r="D77" s="48">
        <f>E77</f>
        <v>1179000</v>
      </c>
      <c r="E77" s="48">
        <v>1179000</v>
      </c>
      <c r="F77" s="48">
        <f>G77</f>
        <v>1179000</v>
      </c>
      <c r="G77" s="48">
        <v>1179000</v>
      </c>
      <c r="H77" s="33"/>
    </row>
    <row r="78" spans="1:8" ht="27.75" customHeight="1" x14ac:dyDescent="0.25">
      <c r="A78" s="164" t="s">
        <v>9</v>
      </c>
      <c r="B78" s="165" t="s">
        <v>124</v>
      </c>
      <c r="C78" s="198" t="s">
        <v>72</v>
      </c>
      <c r="D78" s="45">
        <f>D79</f>
        <v>0</v>
      </c>
      <c r="E78" s="45">
        <f t="shared" ref="E78:G78" si="11">E79</f>
        <v>136184</v>
      </c>
      <c r="F78" s="45">
        <f t="shared" si="11"/>
        <v>0</v>
      </c>
      <c r="G78" s="45">
        <f t="shared" si="11"/>
        <v>136184</v>
      </c>
      <c r="H78" s="33"/>
    </row>
    <row r="79" spans="1:8" ht="68.25" customHeight="1" x14ac:dyDescent="0.25">
      <c r="A79" s="173" t="s">
        <v>9</v>
      </c>
      <c r="B79" s="174" t="s">
        <v>125</v>
      </c>
      <c r="C79" s="198" t="s">
        <v>191</v>
      </c>
      <c r="D79" s="48">
        <f>D80</f>
        <v>0</v>
      </c>
      <c r="E79" s="48">
        <f t="shared" ref="E79:G79" si="12">E80</f>
        <v>136184</v>
      </c>
      <c r="F79" s="48">
        <f t="shared" si="12"/>
        <v>0</v>
      </c>
      <c r="G79" s="48">
        <f t="shared" si="12"/>
        <v>136184</v>
      </c>
      <c r="H79" s="33"/>
    </row>
    <row r="80" spans="1:8" ht="66.75" customHeight="1" x14ac:dyDescent="0.25">
      <c r="A80" s="173" t="s">
        <v>9</v>
      </c>
      <c r="B80" s="174" t="s">
        <v>126</v>
      </c>
      <c r="C80" s="198" t="s">
        <v>192</v>
      </c>
      <c r="D80" s="48">
        <v>0</v>
      </c>
      <c r="E80" s="50">
        <v>136184</v>
      </c>
      <c r="F80" s="50">
        <v>0</v>
      </c>
      <c r="G80" s="50">
        <v>136184</v>
      </c>
      <c r="H80" s="33"/>
    </row>
    <row r="81" spans="1:23" ht="15.75" customHeight="1" x14ac:dyDescent="0.25">
      <c r="A81" s="164" t="s">
        <v>9</v>
      </c>
      <c r="B81" s="165" t="s">
        <v>127</v>
      </c>
      <c r="C81" s="198" t="s">
        <v>73</v>
      </c>
      <c r="D81" s="45">
        <f>D82+D84+D86</f>
        <v>10991672.779999999</v>
      </c>
      <c r="E81" s="45">
        <f>E82+E84+E86</f>
        <v>11191672.779999999</v>
      </c>
      <c r="F81" s="45">
        <f>F82+F84+F86</f>
        <v>10988594.24</v>
      </c>
      <c r="G81" s="45">
        <f>G82+G84+G86</f>
        <v>11188594.24</v>
      </c>
      <c r="H81" s="33"/>
    </row>
    <row r="82" spans="1:23" ht="102" customHeight="1" x14ac:dyDescent="0.25">
      <c r="A82" s="173" t="s">
        <v>9</v>
      </c>
      <c r="B82" s="174" t="s">
        <v>193</v>
      </c>
      <c r="C82" s="166" t="s">
        <v>194</v>
      </c>
      <c r="D82" s="48">
        <f>E82</f>
        <v>9662560.5399999991</v>
      </c>
      <c r="E82" s="49">
        <f>E83</f>
        <v>9662560.5399999991</v>
      </c>
      <c r="F82" s="49">
        <f>G82</f>
        <v>9659482</v>
      </c>
      <c r="G82" s="49">
        <f>G83</f>
        <v>9659482</v>
      </c>
      <c r="H82" s="40"/>
    </row>
    <row r="83" spans="1:23" ht="85.5" customHeight="1" x14ac:dyDescent="0.25">
      <c r="A83" s="173" t="s">
        <v>9</v>
      </c>
      <c r="B83" s="174" t="s">
        <v>178</v>
      </c>
      <c r="C83" s="198" t="s">
        <v>179</v>
      </c>
      <c r="D83" s="48">
        <f>E83</f>
        <v>9662560.5399999991</v>
      </c>
      <c r="E83" s="48">
        <v>9662560.5399999991</v>
      </c>
      <c r="F83" s="48">
        <f>G83</f>
        <v>9659482</v>
      </c>
      <c r="G83" s="48">
        <v>9659482</v>
      </c>
      <c r="H83" s="33"/>
    </row>
    <row r="84" spans="1:23" ht="42.75" customHeight="1" x14ac:dyDescent="0.25">
      <c r="A84" s="173"/>
      <c r="B84" s="174" t="s">
        <v>128</v>
      </c>
      <c r="C84" s="198" t="s">
        <v>195</v>
      </c>
      <c r="D84" s="48">
        <f>D85</f>
        <v>0</v>
      </c>
      <c r="E84" s="48">
        <f>E85</f>
        <v>0</v>
      </c>
      <c r="F84" s="48">
        <f>F85</f>
        <v>0</v>
      </c>
      <c r="G84" s="48">
        <f>G85</f>
        <v>0</v>
      </c>
      <c r="H84" s="40"/>
    </row>
    <row r="85" spans="1:23" ht="107.25" customHeight="1" x14ac:dyDescent="0.25">
      <c r="A85" s="173" t="s">
        <v>9</v>
      </c>
      <c r="B85" s="174" t="s">
        <v>129</v>
      </c>
      <c r="C85" s="198" t="s">
        <v>196</v>
      </c>
      <c r="D85" s="48">
        <f>E85</f>
        <v>0</v>
      </c>
      <c r="E85" s="50">
        <v>0</v>
      </c>
      <c r="F85" s="50">
        <f>G85</f>
        <v>0</v>
      </c>
      <c r="G85" s="50">
        <v>0</v>
      </c>
      <c r="H85" s="33"/>
      <c r="I85" s="305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</row>
    <row r="86" spans="1:23" ht="27" customHeight="1" x14ac:dyDescent="0.25">
      <c r="A86" s="173" t="s">
        <v>9</v>
      </c>
      <c r="B86" s="174" t="s">
        <v>130</v>
      </c>
      <c r="C86" s="198" t="s">
        <v>74</v>
      </c>
      <c r="D86" s="48">
        <f>D87</f>
        <v>1329112.24</v>
      </c>
      <c r="E86" s="48">
        <f>E87</f>
        <v>1529112.24</v>
      </c>
      <c r="F86" s="48">
        <f t="shared" ref="F86" si="13">F87</f>
        <v>1329112.24</v>
      </c>
      <c r="G86" s="48">
        <f>G87</f>
        <v>1529112.24</v>
      </c>
      <c r="H86" s="33"/>
    </row>
    <row r="87" spans="1:23" ht="26.25" customHeight="1" x14ac:dyDescent="0.25">
      <c r="A87" s="173" t="s">
        <v>9</v>
      </c>
      <c r="B87" s="174" t="s">
        <v>131</v>
      </c>
      <c r="C87" s="198" t="s">
        <v>197</v>
      </c>
      <c r="D87" s="51">
        <f>D88+D89+D90+D91+D92+D94</f>
        <v>1329112.24</v>
      </c>
      <c r="E87" s="51">
        <f t="shared" ref="E87:G87" si="14">E88+E89+E90+E91+E92+E94</f>
        <v>1529112.24</v>
      </c>
      <c r="F87" s="51">
        <f t="shared" si="14"/>
        <v>1329112.24</v>
      </c>
      <c r="G87" s="51">
        <f t="shared" si="14"/>
        <v>1529112.24</v>
      </c>
      <c r="H87" s="33"/>
    </row>
    <row r="88" spans="1:23" ht="18" x14ac:dyDescent="0.25">
      <c r="A88" s="173"/>
      <c r="B88" s="174"/>
      <c r="C88" s="198" t="s">
        <v>199</v>
      </c>
      <c r="D88" s="51">
        <f t="shared" ref="D88:D93" si="15">E88</f>
        <v>909000</v>
      </c>
      <c r="E88" s="51">
        <v>909000</v>
      </c>
      <c r="F88" s="51">
        <f>G88</f>
        <v>909000</v>
      </c>
      <c r="G88" s="51">
        <v>909000</v>
      </c>
      <c r="H88" s="40"/>
    </row>
    <row r="89" spans="1:23" ht="18" x14ac:dyDescent="0.25">
      <c r="A89" s="173"/>
      <c r="B89" s="174"/>
      <c r="C89" s="166" t="s">
        <v>198</v>
      </c>
      <c r="D89" s="51">
        <f t="shared" si="15"/>
        <v>34744.1</v>
      </c>
      <c r="E89" s="51">
        <v>34744.1</v>
      </c>
      <c r="F89" s="51">
        <f>G89</f>
        <v>34744.1</v>
      </c>
      <c r="G89" s="51">
        <v>34744.1</v>
      </c>
      <c r="H89" s="40"/>
    </row>
    <row r="90" spans="1:23" ht="18" x14ac:dyDescent="0.25">
      <c r="A90" s="173"/>
      <c r="B90" s="174"/>
      <c r="C90" s="166" t="s">
        <v>776</v>
      </c>
      <c r="D90" s="51">
        <f t="shared" si="15"/>
        <v>10079.14</v>
      </c>
      <c r="E90" s="51">
        <v>10079.14</v>
      </c>
      <c r="F90" s="51">
        <f>G90</f>
        <v>10079.14</v>
      </c>
      <c r="G90" s="51">
        <v>10079.14</v>
      </c>
      <c r="H90" s="40"/>
    </row>
    <row r="91" spans="1:23" ht="20.25" customHeight="1" x14ac:dyDescent="0.25">
      <c r="A91" s="173"/>
      <c r="B91" s="174"/>
      <c r="C91" s="166" t="s">
        <v>796</v>
      </c>
      <c r="D91" s="51">
        <f t="shared" si="15"/>
        <v>81800</v>
      </c>
      <c r="E91" s="51">
        <v>81800</v>
      </c>
      <c r="F91" s="51">
        <v>81800</v>
      </c>
      <c r="G91" s="51">
        <v>81800</v>
      </c>
      <c r="H91" s="40"/>
    </row>
    <row r="92" spans="1:23" ht="15.75" customHeight="1" x14ac:dyDescent="0.25">
      <c r="A92" s="173"/>
      <c r="B92" s="174"/>
      <c r="C92" s="166" t="s">
        <v>797</v>
      </c>
      <c r="D92" s="48">
        <v>200000</v>
      </c>
      <c r="E92" s="48">
        <v>400000</v>
      </c>
      <c r="F92" s="48">
        <v>200000</v>
      </c>
      <c r="G92" s="48">
        <v>400000</v>
      </c>
      <c r="H92" s="40"/>
      <c r="I92" s="41" t="s">
        <v>202</v>
      </c>
    </row>
    <row r="93" spans="1:23" ht="13.5" hidden="1" customHeight="1" x14ac:dyDescent="0.25">
      <c r="A93" s="173"/>
      <c r="B93" s="199"/>
      <c r="C93" s="175"/>
      <c r="D93" s="48">
        <f t="shared" si="15"/>
        <v>0</v>
      </c>
      <c r="E93" s="49"/>
      <c r="F93" s="49"/>
      <c r="G93" s="49"/>
      <c r="H93" s="40"/>
    </row>
    <row r="94" spans="1:23" ht="18" customHeight="1" x14ac:dyDescent="0.25">
      <c r="A94" s="173"/>
      <c r="B94" s="199"/>
      <c r="C94" s="166" t="s">
        <v>808</v>
      </c>
      <c r="D94" s="297">
        <v>93489</v>
      </c>
      <c r="E94" s="50">
        <f>D94</f>
        <v>93489</v>
      </c>
      <c r="F94" s="50">
        <f>D94</f>
        <v>93489</v>
      </c>
      <c r="G94" s="50">
        <f>D94</f>
        <v>93489</v>
      </c>
      <c r="H94" s="40"/>
    </row>
    <row r="95" spans="1:23" ht="10.5" customHeight="1" x14ac:dyDescent="0.25">
      <c r="A95" s="173"/>
      <c r="B95" s="199"/>
      <c r="C95" s="175"/>
      <c r="D95" s="48"/>
      <c r="E95" s="49"/>
      <c r="F95" s="49"/>
      <c r="G95" s="49"/>
      <c r="H95" s="40"/>
    </row>
    <row r="96" spans="1:23" ht="30" x14ac:dyDescent="0.25">
      <c r="A96" s="200" t="s">
        <v>9</v>
      </c>
      <c r="B96" s="201" t="s">
        <v>76</v>
      </c>
      <c r="C96" s="202" t="s">
        <v>75</v>
      </c>
      <c r="D96" s="52">
        <f>D97</f>
        <v>0</v>
      </c>
      <c r="E96" s="52">
        <f>E97</f>
        <v>0</v>
      </c>
      <c r="F96" s="52">
        <f>F97</f>
        <v>0</v>
      </c>
      <c r="G96" s="52">
        <f>G97</f>
        <v>0</v>
      </c>
      <c r="H96" s="33"/>
    </row>
    <row r="97" spans="1:8" ht="29.25" x14ac:dyDescent="0.25">
      <c r="A97" s="170" t="s">
        <v>9</v>
      </c>
      <c r="B97" s="203" t="s">
        <v>132</v>
      </c>
      <c r="C97" s="196" t="s">
        <v>77</v>
      </c>
      <c r="D97" s="47">
        <v>0</v>
      </c>
      <c r="E97" s="47">
        <f>E98+E102</f>
        <v>0</v>
      </c>
      <c r="F97" s="47">
        <v>0</v>
      </c>
      <c r="G97" s="47">
        <f>G98+G102</f>
        <v>0</v>
      </c>
      <c r="H97" s="33"/>
    </row>
    <row r="98" spans="1:8" ht="61.5" customHeight="1" x14ac:dyDescent="0.25">
      <c r="A98" s="173" t="s">
        <v>9</v>
      </c>
      <c r="B98" s="199" t="s">
        <v>133</v>
      </c>
      <c r="C98" s="197" t="s">
        <v>78</v>
      </c>
      <c r="D98" s="48"/>
      <c r="E98" s="50"/>
      <c r="F98" s="49"/>
      <c r="G98" s="50"/>
      <c r="H98" s="33"/>
    </row>
    <row r="99" spans="1:8" ht="37.5" customHeight="1" x14ac:dyDescent="0.25">
      <c r="A99" s="173" t="s">
        <v>9</v>
      </c>
      <c r="B99" s="199" t="s">
        <v>134</v>
      </c>
      <c r="C99" s="197" t="s">
        <v>77</v>
      </c>
      <c r="D99" s="48"/>
      <c r="E99" s="50"/>
      <c r="F99" s="49"/>
      <c r="G99" s="50">
        <v>0</v>
      </c>
      <c r="H99" s="40"/>
    </row>
    <row r="100" spans="1:8" ht="66.75" customHeight="1" x14ac:dyDescent="0.25">
      <c r="A100" s="204" t="s">
        <v>9</v>
      </c>
      <c r="B100" s="205" t="s">
        <v>777</v>
      </c>
      <c r="C100" s="206" t="s">
        <v>778</v>
      </c>
      <c r="D100" s="147">
        <f>D101+D103</f>
        <v>0</v>
      </c>
      <c r="E100" s="147">
        <f>E101+E103</f>
        <v>0</v>
      </c>
      <c r="F100" s="147">
        <f>F101+F103</f>
        <v>0</v>
      </c>
      <c r="G100" s="209">
        <f>G101+G102</f>
        <v>0</v>
      </c>
      <c r="H100" s="40"/>
    </row>
    <row r="101" spans="1:8" ht="37.5" customHeight="1" x14ac:dyDescent="0.25">
      <c r="A101" s="173" t="s">
        <v>9</v>
      </c>
      <c r="B101" s="207" t="s">
        <v>779</v>
      </c>
      <c r="C101" s="191" t="s">
        <v>780</v>
      </c>
      <c r="D101" s="148"/>
      <c r="E101" s="149"/>
      <c r="F101" s="149"/>
      <c r="G101" s="210"/>
      <c r="H101" s="40"/>
    </row>
    <row r="102" spans="1:8" ht="114.75" x14ac:dyDescent="0.25">
      <c r="A102" s="173" t="s">
        <v>9</v>
      </c>
      <c r="B102" s="207" t="s">
        <v>781</v>
      </c>
      <c r="C102" s="208" t="s">
        <v>782</v>
      </c>
      <c r="D102" s="151"/>
      <c r="E102" s="152"/>
      <c r="F102" s="152"/>
      <c r="G102" s="150"/>
      <c r="H102" s="33"/>
    </row>
    <row r="103" spans="1:8" ht="18" x14ac:dyDescent="0.25">
      <c r="A103" s="55"/>
      <c r="B103" s="56"/>
      <c r="C103" s="57"/>
      <c r="D103" s="58"/>
      <c r="E103" s="59"/>
      <c r="F103" s="60"/>
      <c r="G103" s="59"/>
      <c r="H103" s="40"/>
    </row>
    <row r="104" spans="1:8" ht="21" customHeight="1" x14ac:dyDescent="0.3">
      <c r="A104" s="1" t="s">
        <v>203</v>
      </c>
      <c r="B104" s="298" t="s">
        <v>803</v>
      </c>
      <c r="C104" s="298"/>
      <c r="D104" s="298"/>
      <c r="E104" s="5"/>
      <c r="F104" s="5"/>
      <c r="G104" s="5"/>
      <c r="H104" s="5"/>
    </row>
    <row r="105" spans="1:8" ht="21" customHeight="1" x14ac:dyDescent="0.3">
      <c r="B105" s="54"/>
      <c r="C105" s="54"/>
      <c r="D105" s="54"/>
      <c r="E105" s="5"/>
      <c r="F105" s="5"/>
      <c r="G105" s="5"/>
      <c r="H105" s="5"/>
    </row>
    <row r="106" spans="1:8" ht="18.75" x14ac:dyDescent="0.3">
      <c r="B106" s="53" t="s">
        <v>783</v>
      </c>
      <c r="C106" s="157" t="s">
        <v>784</v>
      </c>
      <c r="D106" s="53"/>
    </row>
    <row r="107" spans="1:8" ht="15.75" x14ac:dyDescent="0.25">
      <c r="B107" s="41"/>
      <c r="C107" s="41"/>
    </row>
    <row r="108" spans="1:8" ht="15.75" x14ac:dyDescent="0.25">
      <c r="B108" s="41"/>
      <c r="C108" s="41"/>
    </row>
    <row r="109" spans="1:8" ht="15.75" x14ac:dyDescent="0.25">
      <c r="B109" s="41"/>
      <c r="C109" s="41"/>
    </row>
  </sheetData>
  <mergeCells count="14">
    <mergeCell ref="I85:W85"/>
    <mergeCell ref="C3:E3"/>
    <mergeCell ref="C2:F2"/>
    <mergeCell ref="C8:C10"/>
    <mergeCell ref="D8:D10"/>
    <mergeCell ref="E8:E10"/>
    <mergeCell ref="F8:F10"/>
    <mergeCell ref="G8:G10"/>
    <mergeCell ref="B104:D104"/>
    <mergeCell ref="C6:F6"/>
    <mergeCell ref="A8:A10"/>
    <mergeCell ref="B8:B10"/>
    <mergeCell ref="A6:B6"/>
    <mergeCell ref="A7:B7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40" workbookViewId="0">
      <selection sqref="A1:G63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  <col min="11" max="11" width="25" customWidth="1"/>
    <col min="13" max="13" width="33" customWidth="1"/>
  </cols>
  <sheetData>
    <row r="1" spans="1:7" ht="15.75" x14ac:dyDescent="0.25">
      <c r="A1" s="314" t="s">
        <v>596</v>
      </c>
      <c r="B1" s="314"/>
      <c r="C1" s="314"/>
      <c r="D1" s="314"/>
      <c r="E1" s="314"/>
    </row>
    <row r="2" spans="1:7" ht="15.75" x14ac:dyDescent="0.25">
      <c r="A2" s="314" t="s">
        <v>816</v>
      </c>
      <c r="B2" s="314"/>
      <c r="C2" s="314"/>
      <c r="D2" s="314"/>
      <c r="E2" s="314"/>
    </row>
    <row r="3" spans="1:7" ht="15.75" x14ac:dyDescent="0.25">
      <c r="A3" s="315" t="s">
        <v>789</v>
      </c>
      <c r="B3" s="315"/>
      <c r="C3" s="315"/>
      <c r="D3" s="315"/>
      <c r="E3" s="315"/>
    </row>
    <row r="4" spans="1:7" ht="89.25" x14ac:dyDescent="0.25">
      <c r="A4" s="104" t="s">
        <v>212</v>
      </c>
      <c r="B4" s="104" t="s">
        <v>2</v>
      </c>
      <c r="C4" s="104" t="s">
        <v>211</v>
      </c>
      <c r="D4" s="104" t="s">
        <v>597</v>
      </c>
      <c r="E4" s="104" t="s">
        <v>598</v>
      </c>
      <c r="F4" s="104" t="s">
        <v>599</v>
      </c>
      <c r="G4" s="104" t="s">
        <v>600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6" t="s">
        <v>601</v>
      </c>
      <c r="B6" s="316"/>
      <c r="C6" s="316"/>
      <c r="D6" s="316"/>
      <c r="E6" s="316"/>
      <c r="F6" s="316"/>
      <c r="G6" s="317"/>
    </row>
    <row r="7" spans="1:7" ht="24.75" x14ac:dyDescent="0.25">
      <c r="A7" s="70" t="s">
        <v>602</v>
      </c>
      <c r="B7" s="69" t="s">
        <v>603</v>
      </c>
      <c r="C7" s="70" t="s">
        <v>604</v>
      </c>
      <c r="D7" s="219">
        <f>Расходы!J15</f>
        <v>3955289</v>
      </c>
      <c r="E7" s="220"/>
      <c r="F7" s="219">
        <f>Расходы!L15</f>
        <v>3886249.3100000005</v>
      </c>
      <c r="G7" s="80"/>
    </row>
    <row r="8" spans="1:7" ht="24.75" x14ac:dyDescent="0.25">
      <c r="A8" s="74" t="s">
        <v>605</v>
      </c>
      <c r="B8" s="73" t="s">
        <v>606</v>
      </c>
      <c r="C8" s="74" t="s">
        <v>607</v>
      </c>
      <c r="D8" s="219">
        <f>D52</f>
        <v>2065804</v>
      </c>
      <c r="E8" s="219"/>
      <c r="F8" s="219">
        <f>F52</f>
        <v>2057013.9500000002</v>
      </c>
      <c r="G8" s="78"/>
    </row>
    <row r="9" spans="1:7" ht="36.75" x14ac:dyDescent="0.25">
      <c r="A9" s="74" t="s">
        <v>608</v>
      </c>
      <c r="B9" s="73" t="s">
        <v>609</v>
      </c>
      <c r="C9" s="74">
        <v>1019745.14</v>
      </c>
      <c r="D9" s="219"/>
      <c r="E9" s="219"/>
      <c r="F9" s="219"/>
      <c r="G9" s="78"/>
    </row>
    <row r="10" spans="1:7" ht="48.75" x14ac:dyDescent="0.25">
      <c r="A10" s="74" t="s">
        <v>610</v>
      </c>
      <c r="B10" s="73" t="s">
        <v>611</v>
      </c>
      <c r="C10" s="74" t="s">
        <v>612</v>
      </c>
      <c r="D10" s="219">
        <f>D56</f>
        <v>621685</v>
      </c>
      <c r="E10" s="219"/>
      <c r="F10" s="219">
        <f>F56</f>
        <v>613415.64999999991</v>
      </c>
      <c r="G10" s="78"/>
    </row>
    <row r="11" spans="1:7" ht="36.75" x14ac:dyDescent="0.25">
      <c r="A11" s="70" t="s">
        <v>613</v>
      </c>
      <c r="B11" s="69" t="s">
        <v>614</v>
      </c>
      <c r="C11" s="70" t="s">
        <v>615</v>
      </c>
      <c r="D11" s="80">
        <v>136184</v>
      </c>
      <c r="E11" s="80">
        <f>D11</f>
        <v>136184</v>
      </c>
      <c r="F11" s="80">
        <v>136184</v>
      </c>
      <c r="G11" s="80">
        <f>F11</f>
        <v>136184</v>
      </c>
    </row>
    <row r="12" spans="1:7" ht="24.75" x14ac:dyDescent="0.25">
      <c r="A12" s="74" t="s">
        <v>605</v>
      </c>
      <c r="B12" s="73" t="s">
        <v>616</v>
      </c>
      <c r="C12" s="74" t="s">
        <v>617</v>
      </c>
      <c r="D12" s="78">
        <v>94300</v>
      </c>
      <c r="E12" s="78">
        <f>D12</f>
        <v>94300</v>
      </c>
      <c r="F12" s="78">
        <f>Расходы!G32</f>
        <v>94300</v>
      </c>
      <c r="G12" s="78">
        <f>F12</f>
        <v>94300</v>
      </c>
    </row>
    <row r="13" spans="1:7" ht="48.75" x14ac:dyDescent="0.25">
      <c r="A13" s="74" t="s">
        <v>618</v>
      </c>
      <c r="B13" s="73" t="s">
        <v>619</v>
      </c>
      <c r="C13" s="74" t="s">
        <v>620</v>
      </c>
      <c r="D13" s="78">
        <v>28500</v>
      </c>
      <c r="E13" s="78">
        <f>D13</f>
        <v>28500</v>
      </c>
      <c r="F13" s="78">
        <f>Расходы!G41</f>
        <v>28500</v>
      </c>
      <c r="G13" s="78">
        <f>F13</f>
        <v>28500</v>
      </c>
    </row>
    <row r="14" spans="1:7" ht="36.75" x14ac:dyDescent="0.25">
      <c r="A14" s="70" t="s">
        <v>621</v>
      </c>
      <c r="B14" s="69" t="s">
        <v>622</v>
      </c>
      <c r="C14" s="70" t="s">
        <v>623</v>
      </c>
      <c r="D14" s="80">
        <f>D11</f>
        <v>136184</v>
      </c>
      <c r="E14" s="80">
        <f>D14</f>
        <v>136184</v>
      </c>
      <c r="F14" s="80">
        <f>F11</f>
        <v>136184</v>
      </c>
      <c r="G14" s="80">
        <f>F14</f>
        <v>136184</v>
      </c>
    </row>
    <row r="15" spans="1:7" ht="24.75" x14ac:dyDescent="0.25">
      <c r="A15" s="70" t="s">
        <v>624</v>
      </c>
      <c r="B15" s="69" t="s">
        <v>625</v>
      </c>
      <c r="C15" s="70" t="s">
        <v>626</v>
      </c>
      <c r="D15" s="80">
        <f>Расходы!E138</f>
        <v>13179.14</v>
      </c>
      <c r="E15" s="80"/>
      <c r="F15" s="80">
        <f>Расходы!G142</f>
        <v>13123.04</v>
      </c>
      <c r="G15" s="80"/>
    </row>
    <row r="16" spans="1:7" ht="15.75" x14ac:dyDescent="0.25">
      <c r="A16" s="70" t="s">
        <v>627</v>
      </c>
      <c r="B16" s="69" t="s">
        <v>628</v>
      </c>
      <c r="C16" s="70" t="s">
        <v>629</v>
      </c>
      <c r="D16" s="134">
        <f>D17+D18+D19</f>
        <v>9662560.5399999991</v>
      </c>
      <c r="E16" s="135">
        <f>E17+E18+E19</f>
        <v>0</v>
      </c>
      <c r="F16" s="134">
        <f>F18+F19</f>
        <v>9659482</v>
      </c>
      <c r="G16" s="80">
        <f>G17+G18+G19</f>
        <v>0</v>
      </c>
    </row>
    <row r="17" spans="1:7" ht="24.75" x14ac:dyDescent="0.25">
      <c r="A17" s="74" t="s">
        <v>630</v>
      </c>
      <c r="B17" s="73" t="s">
        <v>631</v>
      </c>
      <c r="C17" s="74" t="s">
        <v>632</v>
      </c>
      <c r="D17" s="99"/>
      <c r="E17" s="78"/>
      <c r="F17" s="78"/>
      <c r="G17" s="78"/>
    </row>
    <row r="18" spans="1:7" ht="36.75" x14ac:dyDescent="0.25">
      <c r="A18" s="74" t="s">
        <v>633</v>
      </c>
      <c r="B18" s="73" t="s">
        <v>634</v>
      </c>
      <c r="C18" s="74" t="s">
        <v>635</v>
      </c>
      <c r="D18" s="78">
        <f>Расходы!E42</f>
        <v>7948460.54</v>
      </c>
      <c r="E18" s="78"/>
      <c r="F18" s="78">
        <f>Расходы!G42</f>
        <v>7947356.5700000003</v>
      </c>
      <c r="G18" s="78"/>
    </row>
    <row r="19" spans="1:7" ht="24.75" x14ac:dyDescent="0.25">
      <c r="A19" s="74" t="s">
        <v>636</v>
      </c>
      <c r="B19" s="73" t="s">
        <v>637</v>
      </c>
      <c r="C19" s="74" t="s">
        <v>638</v>
      </c>
      <c r="D19" s="78">
        <f>Расходы!E146</f>
        <v>1714100</v>
      </c>
      <c r="E19" s="99"/>
      <c r="F19" s="78">
        <f>Расходы!G144</f>
        <v>1712125.43</v>
      </c>
      <c r="G19" s="78"/>
    </row>
    <row r="20" spans="1:7" ht="24.75" x14ac:dyDescent="0.25">
      <c r="A20" s="70" t="s">
        <v>639</v>
      </c>
      <c r="B20" s="69" t="s">
        <v>640</v>
      </c>
      <c r="C20" s="70" t="s">
        <v>641</v>
      </c>
      <c r="D20" s="80"/>
      <c r="E20" s="80"/>
      <c r="F20" s="80"/>
      <c r="G20" s="80"/>
    </row>
    <row r="21" spans="1:7" ht="60.75" x14ac:dyDescent="0.25">
      <c r="A21" s="70" t="s">
        <v>642</v>
      </c>
      <c r="B21" s="69" t="s">
        <v>643</v>
      </c>
      <c r="C21" s="70" t="s">
        <v>644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744</v>
      </c>
      <c r="B22" s="73" t="s">
        <v>645</v>
      </c>
      <c r="C22" s="74" t="s">
        <v>646</v>
      </c>
      <c r="D22" s="78"/>
      <c r="E22" s="78"/>
      <c r="F22" s="78"/>
      <c r="G22" s="78"/>
    </row>
    <row r="23" spans="1:7" ht="24.75" x14ac:dyDescent="0.25">
      <c r="A23" s="74" t="s">
        <v>647</v>
      </c>
      <c r="B23" s="73" t="s">
        <v>648</v>
      </c>
      <c r="C23" s="74" t="s">
        <v>649</v>
      </c>
      <c r="D23" s="78"/>
      <c r="E23" s="78"/>
      <c r="F23" s="78"/>
      <c r="G23" s="78"/>
    </row>
    <row r="24" spans="1:7" ht="36.75" x14ac:dyDescent="0.25">
      <c r="A24" s="74" t="s">
        <v>650</v>
      </c>
      <c r="B24" s="73" t="s">
        <v>651</v>
      </c>
      <c r="C24" s="74" t="s">
        <v>652</v>
      </c>
      <c r="D24" s="78"/>
      <c r="E24" s="78"/>
      <c r="F24" s="78"/>
      <c r="G24" s="78"/>
    </row>
    <row r="25" spans="1:7" ht="72.75" x14ac:dyDescent="0.25">
      <c r="A25" s="74" t="s">
        <v>745</v>
      </c>
      <c r="B25" s="73" t="s">
        <v>653</v>
      </c>
      <c r="C25" s="74" t="s">
        <v>654</v>
      </c>
      <c r="D25" s="78"/>
      <c r="E25" s="78"/>
      <c r="F25" s="78"/>
      <c r="G25" s="78"/>
    </row>
    <row r="26" spans="1:7" ht="24.75" x14ac:dyDescent="0.25">
      <c r="A26" s="74" t="s">
        <v>647</v>
      </c>
      <c r="B26" s="73" t="s">
        <v>655</v>
      </c>
      <c r="C26" s="74" t="s">
        <v>656</v>
      </c>
      <c r="D26" s="78"/>
      <c r="E26" s="78"/>
      <c r="F26" s="78"/>
      <c r="G26" s="78"/>
    </row>
    <row r="27" spans="1:7" ht="15.75" x14ac:dyDescent="0.25">
      <c r="A27" s="70" t="s">
        <v>657</v>
      </c>
      <c r="B27" s="69" t="s">
        <v>658</v>
      </c>
      <c r="C27" s="70" t="s">
        <v>659</v>
      </c>
      <c r="D27" s="134">
        <f>Расходы!E159+Расходы!E255+Расходы!E276</f>
        <v>287000</v>
      </c>
      <c r="E27" s="80"/>
      <c r="F27" s="134">
        <f>Расходы!G159+Расходы!G276+Расходы!G255</f>
        <v>283990.17</v>
      </c>
      <c r="G27" s="80"/>
    </row>
    <row r="28" spans="1:7" ht="15.75" x14ac:dyDescent="0.25">
      <c r="A28" s="70" t="s">
        <v>660</v>
      </c>
      <c r="B28" s="69" t="s">
        <v>661</v>
      </c>
      <c r="C28" s="70" t="s">
        <v>662</v>
      </c>
      <c r="D28" s="80">
        <f>Расходы!E228+Расходы!E233</f>
        <v>213200</v>
      </c>
      <c r="E28" s="80"/>
      <c r="F28" s="80">
        <f>Расходы!G224+Расходы!G229</f>
        <v>209892.98</v>
      </c>
      <c r="G28" s="80"/>
    </row>
    <row r="29" spans="1:7" ht="24.75" x14ac:dyDescent="0.25">
      <c r="A29" s="70" t="s">
        <v>663</v>
      </c>
      <c r="B29" s="69" t="s">
        <v>664</v>
      </c>
      <c r="C29" s="70" t="s">
        <v>665</v>
      </c>
      <c r="D29" s="134">
        <f>Расходы!E6</f>
        <v>16088856.779999999</v>
      </c>
      <c r="E29" s="80">
        <f>E11</f>
        <v>136184</v>
      </c>
      <c r="F29" s="136">
        <f>Расходы!G6</f>
        <v>15970253.220000003</v>
      </c>
      <c r="G29" s="80">
        <f>G11</f>
        <v>136184</v>
      </c>
    </row>
    <row r="30" spans="1:7" ht="48.75" x14ac:dyDescent="0.25">
      <c r="A30" s="74" t="s">
        <v>666</v>
      </c>
      <c r="B30" s="73" t="s">
        <v>667</v>
      </c>
      <c r="C30" s="74" t="s">
        <v>668</v>
      </c>
      <c r="D30" s="78">
        <f>D11</f>
        <v>136184</v>
      </c>
      <c r="E30" s="78">
        <f>D30</f>
        <v>136184</v>
      </c>
      <c r="F30" s="78">
        <f>F11</f>
        <v>136184</v>
      </c>
      <c r="G30" s="78">
        <f>G29</f>
        <v>136184</v>
      </c>
    </row>
    <row r="31" spans="1:7" ht="24.75" x14ac:dyDescent="0.25">
      <c r="A31" s="70" t="s">
        <v>669</v>
      </c>
      <c r="B31" s="69" t="s">
        <v>670</v>
      </c>
      <c r="C31" s="70" t="s">
        <v>671</v>
      </c>
      <c r="D31" s="80"/>
      <c r="E31" s="137"/>
      <c r="F31" s="294">
        <v>986029.76</v>
      </c>
      <c r="G31" s="78">
        <f>G32</f>
        <v>0</v>
      </c>
    </row>
    <row r="32" spans="1:7" ht="15.75" x14ac:dyDescent="0.25">
      <c r="A32" s="74" t="s">
        <v>672</v>
      </c>
      <c r="B32" s="73" t="s">
        <v>673</v>
      </c>
      <c r="C32" s="74" t="s">
        <v>674</v>
      </c>
      <c r="D32" s="78"/>
      <c r="E32" s="78"/>
      <c r="F32" s="78"/>
      <c r="G32" s="78">
        <v>0</v>
      </c>
    </row>
    <row r="33" spans="1:7" ht="15.75" x14ac:dyDescent="0.25">
      <c r="A33" s="70" t="s">
        <v>675</v>
      </c>
      <c r="B33" s="69" t="s">
        <v>676</v>
      </c>
      <c r="C33" s="70" t="s">
        <v>677</v>
      </c>
      <c r="D33" s="80">
        <f>SUM(D34:D37)</f>
        <v>411900</v>
      </c>
      <c r="E33" s="80">
        <f>E34+E35+E36+E37</f>
        <v>0</v>
      </c>
      <c r="F33" s="80">
        <f>SUM(F34:F40)</f>
        <v>411862.05</v>
      </c>
      <c r="G33" s="80">
        <f>G34+G35+G36+G37</f>
        <v>0</v>
      </c>
    </row>
    <row r="34" spans="1:7" ht="84.75" x14ac:dyDescent="0.25">
      <c r="A34" s="74" t="s">
        <v>746</v>
      </c>
      <c r="B34" s="73" t="s">
        <v>678</v>
      </c>
      <c r="C34" s="74" t="s">
        <v>679</v>
      </c>
      <c r="D34" s="78">
        <v>411900</v>
      </c>
      <c r="E34" s="78"/>
      <c r="F34" s="78">
        <v>411862.05</v>
      </c>
      <c r="G34" s="78"/>
    </row>
    <row r="35" spans="1:7" ht="36.75" x14ac:dyDescent="0.25">
      <c r="A35" s="74" t="s">
        <v>747</v>
      </c>
      <c r="B35" s="73" t="s">
        <v>680</v>
      </c>
      <c r="C35" s="74" t="s">
        <v>681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748</v>
      </c>
      <c r="B36" s="73" t="s">
        <v>682</v>
      </c>
      <c r="C36" s="74" t="s">
        <v>683</v>
      </c>
      <c r="D36" s="78">
        <v>0</v>
      </c>
      <c r="E36" s="78"/>
      <c r="F36" s="78"/>
      <c r="G36" s="78"/>
    </row>
    <row r="37" spans="1:7" ht="24.75" x14ac:dyDescent="0.25">
      <c r="A37" s="74" t="s">
        <v>749</v>
      </c>
      <c r="B37" s="73" t="s">
        <v>684</v>
      </c>
      <c r="C37" s="74" t="s">
        <v>685</v>
      </c>
      <c r="D37" s="78"/>
      <c r="E37" s="78"/>
      <c r="F37" s="78"/>
      <c r="G37" s="78"/>
    </row>
    <row r="38" spans="1:7" ht="48.75" x14ac:dyDescent="0.25">
      <c r="A38" s="70" t="s">
        <v>686</v>
      </c>
      <c r="B38" s="69" t="s">
        <v>687</v>
      </c>
      <c r="C38" s="70" t="s">
        <v>688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689</v>
      </c>
      <c r="B39" s="73" t="s">
        <v>690</v>
      </c>
      <c r="C39" s="74" t="s">
        <v>691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692</v>
      </c>
      <c r="B40" s="73" t="s">
        <v>693</v>
      </c>
      <c r="C40" s="74" t="s">
        <v>694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695</v>
      </c>
      <c r="B41" s="69" t="s">
        <v>696</v>
      </c>
      <c r="C41" s="70" t="s">
        <v>697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689</v>
      </c>
      <c r="B42" s="73" t="s">
        <v>698</v>
      </c>
      <c r="C42" s="74" t="s">
        <v>699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692</v>
      </c>
      <c r="B43" s="73" t="s">
        <v>700</v>
      </c>
      <c r="C43" s="74" t="s">
        <v>701</v>
      </c>
      <c r="D43" s="78">
        <v>0</v>
      </c>
      <c r="E43" s="78"/>
      <c r="F43" s="78">
        <v>0</v>
      </c>
      <c r="G43" s="78"/>
    </row>
    <row r="44" spans="1:7" x14ac:dyDescent="0.25">
      <c r="A44" s="318" t="s">
        <v>750</v>
      </c>
      <c r="B44" s="316"/>
      <c r="C44" s="316"/>
      <c r="D44" s="316"/>
      <c r="E44" s="316"/>
      <c r="F44" s="316"/>
      <c r="G44" s="317"/>
    </row>
    <row r="45" spans="1:7" ht="24.75" x14ac:dyDescent="0.25">
      <c r="A45" s="70" t="s">
        <v>702</v>
      </c>
      <c r="B45" s="69" t="s">
        <v>703</v>
      </c>
      <c r="C45" s="70" t="s">
        <v>704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689</v>
      </c>
      <c r="B46" s="73" t="s">
        <v>705</v>
      </c>
      <c r="C46" s="74" t="s">
        <v>706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692</v>
      </c>
      <c r="B47" s="73" t="s">
        <v>707</v>
      </c>
      <c r="C47" s="74" t="s">
        <v>708</v>
      </c>
      <c r="D47" s="78"/>
      <c r="E47" s="78"/>
      <c r="F47" s="78"/>
      <c r="G47" s="78"/>
    </row>
    <row r="48" spans="1:7" ht="48.75" x14ac:dyDescent="0.25">
      <c r="A48" s="70" t="s">
        <v>695</v>
      </c>
      <c r="B48" s="69" t="s">
        <v>709</v>
      </c>
      <c r="C48" s="70" t="s">
        <v>710</v>
      </c>
      <c r="D48" s="80">
        <f>D49</f>
        <v>0</v>
      </c>
      <c r="E48" s="80"/>
      <c r="F48" s="80">
        <f>F49+F50</f>
        <v>0</v>
      </c>
      <c r="G48" s="80"/>
    </row>
    <row r="49" spans="1:13" ht="15.75" x14ac:dyDescent="0.25">
      <c r="A49" s="74" t="s">
        <v>689</v>
      </c>
      <c r="B49" s="73" t="s">
        <v>711</v>
      </c>
      <c r="C49" s="74" t="s">
        <v>712</v>
      </c>
      <c r="D49" s="78">
        <f>D42</f>
        <v>0</v>
      </c>
      <c r="E49" s="78"/>
      <c r="F49" s="78">
        <f>F42</f>
        <v>0</v>
      </c>
      <c r="G49" s="78"/>
    </row>
    <row r="50" spans="1:13" ht="15.75" x14ac:dyDescent="0.25">
      <c r="A50" s="74" t="s">
        <v>692</v>
      </c>
      <c r="B50" s="73" t="s">
        <v>713</v>
      </c>
      <c r="C50" s="74" t="s">
        <v>714</v>
      </c>
      <c r="D50" s="78"/>
      <c r="E50" s="78"/>
      <c r="F50" s="78"/>
      <c r="G50" s="78"/>
    </row>
    <row r="51" spans="1:13" ht="24.75" x14ac:dyDescent="0.25">
      <c r="A51" s="70" t="s">
        <v>715</v>
      </c>
      <c r="B51" s="69" t="s">
        <v>716</v>
      </c>
      <c r="C51" s="70" t="s">
        <v>717</v>
      </c>
      <c r="D51" s="219">
        <f>D7</f>
        <v>3955289</v>
      </c>
      <c r="E51" s="219"/>
      <c r="F51" s="219">
        <f>F7</f>
        <v>3886249.3100000005</v>
      </c>
      <c r="G51" s="80"/>
    </row>
    <row r="52" spans="1:13" ht="15.75" x14ac:dyDescent="0.25">
      <c r="A52" s="74" t="s">
        <v>718</v>
      </c>
      <c r="B52" s="73" t="s">
        <v>719</v>
      </c>
      <c r="C52" s="74" t="s">
        <v>720</v>
      </c>
      <c r="D52" s="78">
        <f>D53+D54+D55</f>
        <v>2065804</v>
      </c>
      <c r="E52" s="78"/>
      <c r="F52" s="78">
        <f>F53+F54+F55</f>
        <v>2057013.9500000002</v>
      </c>
      <c r="G52" s="78"/>
    </row>
    <row r="53" spans="1:13" ht="15.75" x14ac:dyDescent="0.25">
      <c r="A53" s="74" t="s">
        <v>721</v>
      </c>
      <c r="B53" s="73" t="s">
        <v>722</v>
      </c>
      <c r="C53" s="74"/>
      <c r="D53" s="78">
        <f>Расходы!E23+Расходы!E27</f>
        <v>990904</v>
      </c>
      <c r="E53" s="78"/>
      <c r="F53" s="78">
        <f>Расходы!G23+Расходы!G27</f>
        <v>982212.52</v>
      </c>
      <c r="G53" s="78"/>
    </row>
    <row r="54" spans="1:13" ht="15.75" x14ac:dyDescent="0.25">
      <c r="A54" s="74" t="s">
        <v>723</v>
      </c>
      <c r="B54" s="73" t="s">
        <v>724</v>
      </c>
      <c r="C54" s="74"/>
      <c r="D54" s="78">
        <v>471100</v>
      </c>
      <c r="E54" s="78"/>
      <c r="F54" s="139">
        <v>471099.58</v>
      </c>
      <c r="G54" s="78"/>
    </row>
    <row r="55" spans="1:13" ht="15.75" x14ac:dyDescent="0.25">
      <c r="A55" s="74" t="s">
        <v>725</v>
      </c>
      <c r="B55" s="73" t="s">
        <v>726</v>
      </c>
      <c r="C55" s="74"/>
      <c r="D55" s="78">
        <v>603800</v>
      </c>
      <c r="E55" s="78"/>
      <c r="F55" s="139">
        <v>603701.85</v>
      </c>
      <c r="G55" s="78"/>
    </row>
    <row r="56" spans="1:13" ht="24.75" x14ac:dyDescent="0.25">
      <c r="A56" s="74" t="s">
        <v>727</v>
      </c>
      <c r="B56" s="73" t="s">
        <v>728</v>
      </c>
      <c r="C56" s="74" t="s">
        <v>729</v>
      </c>
      <c r="D56" s="78">
        <f>D57+D58+D59</f>
        <v>621685</v>
      </c>
      <c r="E56" s="78"/>
      <c r="F56" s="217">
        <f>F57+F58+F59</f>
        <v>613415.64999999991</v>
      </c>
      <c r="G56" s="78"/>
      <c r="K56" s="293">
        <f>D53+D54+D57+D58</f>
        <v>1902789</v>
      </c>
      <c r="M56" s="293">
        <f>F53+F54+F57+F58</f>
        <v>1886212.3000000003</v>
      </c>
    </row>
    <row r="57" spans="1:13" ht="15.75" x14ac:dyDescent="0.25">
      <c r="A57" s="74" t="s">
        <v>721</v>
      </c>
      <c r="B57" s="73" t="s">
        <v>730</v>
      </c>
      <c r="C57" s="74"/>
      <c r="D57" s="78">
        <f>Расходы!E35</f>
        <v>299685</v>
      </c>
      <c r="E57" s="78"/>
      <c r="F57" s="78">
        <f>Расходы!G35</f>
        <v>291836.12</v>
      </c>
      <c r="G57" s="78"/>
    </row>
    <row r="58" spans="1:13" ht="15.75" x14ac:dyDescent="0.25">
      <c r="A58" s="74" t="s">
        <v>723</v>
      </c>
      <c r="B58" s="73" t="s">
        <v>731</v>
      </c>
      <c r="C58" s="74"/>
      <c r="D58" s="78">
        <v>141100</v>
      </c>
      <c r="E58" s="78"/>
      <c r="F58" s="218">
        <v>141064.07999999999</v>
      </c>
      <c r="G58" s="78"/>
      <c r="K58" s="293">
        <f>D55+D59</f>
        <v>784700</v>
      </c>
      <c r="M58" s="293">
        <f>F55+F59</f>
        <v>784217.3</v>
      </c>
    </row>
    <row r="59" spans="1:13" ht="15.75" x14ac:dyDescent="0.25">
      <c r="A59" s="74" t="s">
        <v>725</v>
      </c>
      <c r="B59" s="73" t="s">
        <v>732</v>
      </c>
      <c r="C59" s="74"/>
      <c r="D59" s="78">
        <v>180900</v>
      </c>
      <c r="E59" s="78"/>
      <c r="F59" s="78">
        <v>180515.45</v>
      </c>
      <c r="G59" s="78"/>
    </row>
    <row r="60" spans="1:13" ht="15.75" x14ac:dyDescent="0.25">
      <c r="A60" s="70" t="s">
        <v>733</v>
      </c>
      <c r="B60" s="69" t="s">
        <v>734</v>
      </c>
      <c r="C60" s="70" t="s">
        <v>735</v>
      </c>
      <c r="D60" s="80"/>
      <c r="E60" s="80"/>
      <c r="F60" s="220">
        <f>F61</f>
        <v>345600</v>
      </c>
      <c r="G60" s="80"/>
    </row>
    <row r="61" spans="1:13" ht="24.75" x14ac:dyDescent="0.25">
      <c r="A61" s="74" t="s">
        <v>736</v>
      </c>
      <c r="B61" s="69" t="s">
        <v>737</v>
      </c>
      <c r="C61" s="74" t="s">
        <v>738</v>
      </c>
      <c r="D61" s="140"/>
      <c r="E61" s="140"/>
      <c r="F61" s="219">
        <f>F62+F63</f>
        <v>345600</v>
      </c>
      <c r="G61" s="140"/>
    </row>
    <row r="62" spans="1:13" ht="24.75" x14ac:dyDescent="0.25">
      <c r="A62" s="74" t="s">
        <v>739</v>
      </c>
      <c r="B62" s="73" t="s">
        <v>740</v>
      </c>
      <c r="C62" s="74" t="s">
        <v>741</v>
      </c>
      <c r="D62" s="140"/>
      <c r="E62" s="140"/>
      <c r="F62" s="219"/>
      <c r="G62" s="140"/>
    </row>
    <row r="63" spans="1:13" ht="15.75" x14ac:dyDescent="0.25">
      <c r="A63" s="74" t="s">
        <v>742</v>
      </c>
      <c r="B63" s="74"/>
      <c r="C63" s="74" t="s">
        <v>743</v>
      </c>
      <c r="D63" s="140"/>
      <c r="E63" s="140"/>
      <c r="F63" s="219">
        <v>345600</v>
      </c>
      <c r="G63" s="140"/>
    </row>
    <row r="64" spans="1:13" x14ac:dyDescent="0.25">
      <c r="F64" s="117" t="s">
        <v>504</v>
      </c>
    </row>
    <row r="65" spans="1:6" x14ac:dyDescent="0.25">
      <c r="F65" s="141"/>
    </row>
    <row r="66" spans="1:6" ht="18.75" x14ac:dyDescent="0.3">
      <c r="A66" s="84" t="s">
        <v>799</v>
      </c>
      <c r="B66" s="83"/>
      <c r="C66" s="312" t="s">
        <v>800</v>
      </c>
      <c r="D66" s="313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783</v>
      </c>
      <c r="B68" s="101"/>
      <c r="C68" s="101" t="s">
        <v>784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1"/>
  <sheetViews>
    <sheetView topLeftCell="A214" zoomScaleNormal="100" workbookViewId="0">
      <selection activeCell="E289" sqref="E289:G289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5" t="s">
        <v>208</v>
      </c>
      <c r="B1" s="325"/>
      <c r="C1" s="325"/>
      <c r="D1" s="325"/>
      <c r="E1" s="325"/>
      <c r="F1" s="325"/>
      <c r="G1" s="325"/>
    </row>
    <row r="2" spans="1:12" x14ac:dyDescent="0.25">
      <c r="A2" s="102"/>
      <c r="B2" s="103"/>
      <c r="C2" s="326" t="s">
        <v>209</v>
      </c>
      <c r="D2" s="326"/>
      <c r="E2" s="326"/>
      <c r="G2" s="85"/>
    </row>
    <row r="3" spans="1:12" ht="15" x14ac:dyDescent="0.25">
      <c r="A3" s="325" t="s">
        <v>753</v>
      </c>
      <c r="B3" s="325"/>
      <c r="C3" s="325"/>
      <c r="D3" s="325"/>
      <c r="E3" s="327"/>
      <c r="F3" s="327"/>
      <c r="G3" s="327"/>
    </row>
    <row r="4" spans="1:12" ht="15" x14ac:dyDescent="0.25">
      <c r="A4" s="328" t="s">
        <v>811</v>
      </c>
      <c r="B4" s="328"/>
      <c r="C4" s="328"/>
      <c r="D4" s="328"/>
      <c r="E4" s="329"/>
      <c r="F4" s="329"/>
      <c r="G4" s="329"/>
    </row>
    <row r="5" spans="1:12" ht="78.75" x14ac:dyDescent="0.25">
      <c r="A5" s="104" t="s">
        <v>210</v>
      </c>
      <c r="B5" s="104" t="s">
        <v>211</v>
      </c>
      <c r="C5" s="239" t="s">
        <v>212</v>
      </c>
      <c r="D5" s="240" t="s">
        <v>213</v>
      </c>
      <c r="E5" s="240" t="s">
        <v>214</v>
      </c>
      <c r="F5" s="86" t="s">
        <v>215</v>
      </c>
      <c r="G5" s="86" t="s">
        <v>121</v>
      </c>
    </row>
    <row r="6" spans="1:12" x14ac:dyDescent="0.25">
      <c r="A6" s="81">
        <v>200</v>
      </c>
      <c r="B6" s="105" t="s">
        <v>502</v>
      </c>
      <c r="C6" s="110" t="s">
        <v>216</v>
      </c>
      <c r="D6" s="241">
        <f>D245</f>
        <v>500</v>
      </c>
      <c r="E6" s="241">
        <f>E7+E14+E19+E33+E42+E46+E209+E211+E224+E229+E234+E238+E245+E249+E259+E263+E278+E275</f>
        <v>16088856.779999999</v>
      </c>
      <c r="F6" s="93">
        <f>F245</f>
        <v>416.77</v>
      </c>
      <c r="G6" s="71">
        <f>G7+G245+G14+G19+G33+G42+G46+G211+G224+G249+G263+G278+G209+G275+G229</f>
        <v>15970253.220000003</v>
      </c>
    </row>
    <row r="7" spans="1:12" x14ac:dyDescent="0.25">
      <c r="A7" s="81">
        <v>200</v>
      </c>
      <c r="B7" s="105" t="s">
        <v>217</v>
      </c>
      <c r="C7" s="110" t="s">
        <v>218</v>
      </c>
      <c r="D7" s="154">
        <f>D8+D11</f>
        <v>0</v>
      </c>
      <c r="E7" s="242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219</v>
      </c>
      <c r="C8" s="109" t="s">
        <v>220</v>
      </c>
      <c r="D8" s="154">
        <f>D9+D10</f>
        <v>0</v>
      </c>
      <c r="E8" s="243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221</v>
      </c>
      <c r="C9" s="109" t="s">
        <v>222</v>
      </c>
      <c r="D9" s="154"/>
      <c r="E9" s="145"/>
      <c r="F9" s="75"/>
      <c r="G9" s="91"/>
    </row>
    <row r="10" spans="1:12" x14ac:dyDescent="0.25">
      <c r="A10" s="106"/>
      <c r="B10" s="107" t="s">
        <v>223</v>
      </c>
      <c r="C10" s="109" t="s">
        <v>224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225</v>
      </c>
      <c r="C11" s="109" t="s">
        <v>226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227</v>
      </c>
      <c r="C12" s="109" t="s">
        <v>222</v>
      </c>
      <c r="D12" s="154"/>
      <c r="E12" s="155"/>
      <c r="F12" s="93"/>
      <c r="G12" s="93"/>
    </row>
    <row r="13" spans="1:12" x14ac:dyDescent="0.25">
      <c r="A13" s="106"/>
      <c r="B13" s="107" t="s">
        <v>228</v>
      </c>
      <c r="C13" s="109" t="s">
        <v>224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229</v>
      </c>
      <c r="C14" s="110" t="s">
        <v>230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219</v>
      </c>
      <c r="C15" s="109" t="s">
        <v>220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E23+E28+E35+E39+E67+E212+E251+E265+E280+E281+E27+E284</f>
        <v>3955289</v>
      </c>
      <c r="L15" s="227">
        <f>G23+G28+G35+G39+G67+G212+G251+G280+G281+G265+G27+G284</f>
        <v>3886249.3100000005</v>
      </c>
    </row>
    <row r="16" spans="1:12" x14ac:dyDescent="0.25">
      <c r="A16" s="106">
        <v>200</v>
      </c>
      <c r="B16" s="107" t="s">
        <v>231</v>
      </c>
      <c r="C16" s="109" t="s">
        <v>222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225</v>
      </c>
      <c r="C17" s="109" t="s">
        <v>226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232</v>
      </c>
      <c r="C18" s="109" t="s">
        <v>222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233</v>
      </c>
      <c r="C19" s="110" t="s">
        <v>234</v>
      </c>
      <c r="D19" s="154">
        <f>D20+D24+D28+D31</f>
        <v>0</v>
      </c>
      <c r="E19" s="154">
        <f>E20+E24+E28+E31</f>
        <v>2160104</v>
      </c>
      <c r="F19" s="87">
        <f>F20+F24+F28+F31</f>
        <v>0</v>
      </c>
      <c r="G19" s="71">
        <f>G20+G24+G28+G31</f>
        <v>2151313.9500000002</v>
      </c>
    </row>
    <row r="20" spans="1:15" ht="39" x14ac:dyDescent="0.25">
      <c r="A20" s="106">
        <v>200</v>
      </c>
      <c r="B20" s="107" t="s">
        <v>235</v>
      </c>
      <c r="C20" s="109" t="s">
        <v>236</v>
      </c>
      <c r="D20" s="154">
        <f>D23</f>
        <v>0</v>
      </c>
      <c r="E20" s="244">
        <f>E23+E27</f>
        <v>990904</v>
      </c>
      <c r="F20" s="87">
        <f>F23</f>
        <v>0</v>
      </c>
      <c r="G20" s="71">
        <f>G23+G27</f>
        <v>982212.52</v>
      </c>
    </row>
    <row r="21" spans="1:15" x14ac:dyDescent="0.25">
      <c r="A21" s="81">
        <v>200</v>
      </c>
      <c r="B21" s="107" t="s">
        <v>237</v>
      </c>
      <c r="C21" s="109" t="s">
        <v>238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239</v>
      </c>
      <c r="C22" s="109" t="s">
        <v>240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241</v>
      </c>
      <c r="C23" s="109" t="s">
        <v>222</v>
      </c>
      <c r="D23" s="144"/>
      <c r="E23" s="145">
        <v>978904</v>
      </c>
      <c r="F23" s="75"/>
      <c r="G23" s="75">
        <v>970344.1</v>
      </c>
      <c r="J23" s="227"/>
      <c r="L23" s="1">
        <v>503</v>
      </c>
    </row>
    <row r="24" spans="1:15" ht="0.75" hidden="1" customHeight="1" x14ac:dyDescent="0.25">
      <c r="A24" s="106">
        <v>200</v>
      </c>
      <c r="B24" s="107" t="s">
        <v>242</v>
      </c>
      <c r="C24" s="109" t="s">
        <v>243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244</v>
      </c>
      <c r="C25" s="109" t="s">
        <v>222</v>
      </c>
      <c r="D25" s="144"/>
      <c r="E25" s="146"/>
      <c r="F25" s="75"/>
      <c r="G25" s="75"/>
    </row>
    <row r="26" spans="1:15" hidden="1" x14ac:dyDescent="0.25">
      <c r="A26" s="106"/>
      <c r="B26" s="107" t="s">
        <v>245</v>
      </c>
      <c r="C26" s="109" t="s">
        <v>224</v>
      </c>
      <c r="D26" s="144"/>
      <c r="E26" s="146"/>
      <c r="F26" s="75"/>
      <c r="G26" s="75"/>
    </row>
    <row r="27" spans="1:15" ht="28.5" customHeight="1" x14ac:dyDescent="0.25">
      <c r="A27" s="106">
        <v>200</v>
      </c>
      <c r="B27" s="107" t="s">
        <v>246</v>
      </c>
      <c r="C27" s="109" t="s">
        <v>224</v>
      </c>
      <c r="D27" s="144"/>
      <c r="E27" s="145">
        <v>12000</v>
      </c>
      <c r="F27" s="75"/>
      <c r="G27" s="75">
        <v>11868.42</v>
      </c>
    </row>
    <row r="28" spans="1:15" ht="64.5" x14ac:dyDescent="0.25">
      <c r="A28" s="106">
        <v>200</v>
      </c>
      <c r="B28" s="107" t="s">
        <v>247</v>
      </c>
      <c r="C28" s="109" t="s">
        <v>248</v>
      </c>
      <c r="D28" s="144">
        <f>D29+D30</f>
        <v>0</v>
      </c>
      <c r="E28" s="144">
        <f>E29+E30</f>
        <v>1074900</v>
      </c>
      <c r="F28" s="88">
        <f>F29+F30</f>
        <v>0</v>
      </c>
      <c r="G28" s="94">
        <f>G29+G30</f>
        <v>1074801.4300000002</v>
      </c>
      <c r="L28" s="228">
        <f>E168+E215</f>
        <v>1645944.1</v>
      </c>
      <c r="M28" s="228">
        <f>G168+G215</f>
        <v>1620914.95</v>
      </c>
      <c r="O28" s="228">
        <f>L28-M28</f>
        <v>25029.15000000014</v>
      </c>
    </row>
    <row r="29" spans="1:15" x14ac:dyDescent="0.25">
      <c r="A29" s="106">
        <v>200</v>
      </c>
      <c r="B29" s="107" t="s">
        <v>249</v>
      </c>
      <c r="C29" s="109" t="s">
        <v>222</v>
      </c>
      <c r="D29" s="144"/>
      <c r="E29" s="145">
        <v>1073000</v>
      </c>
      <c r="F29" s="75"/>
      <c r="G29" s="91">
        <v>1072903.6000000001</v>
      </c>
    </row>
    <row r="30" spans="1:15" x14ac:dyDescent="0.25">
      <c r="A30" s="106">
        <v>200</v>
      </c>
      <c r="B30" s="107" t="s">
        <v>250</v>
      </c>
      <c r="C30" s="109" t="s">
        <v>224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251</v>
      </c>
      <c r="C31" s="109" t="s">
        <v>252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94300</v>
      </c>
    </row>
    <row r="32" spans="1:15" x14ac:dyDescent="0.25">
      <c r="A32" s="106">
        <v>200</v>
      </c>
      <c r="B32" s="107" t="s">
        <v>253</v>
      </c>
      <c r="C32" s="109" t="s">
        <v>222</v>
      </c>
      <c r="D32" s="144"/>
      <c r="E32" s="145">
        <v>94300</v>
      </c>
      <c r="F32" s="75"/>
      <c r="G32" s="75">
        <v>94300</v>
      </c>
    </row>
    <row r="33" spans="1:7" ht="51.75" x14ac:dyDescent="0.25">
      <c r="A33" s="81">
        <v>200</v>
      </c>
      <c r="B33" s="105" t="s">
        <v>254</v>
      </c>
      <c r="C33" s="110" t="s">
        <v>255</v>
      </c>
      <c r="D33" s="154">
        <f>D34+D36+D38+D40</f>
        <v>0</v>
      </c>
      <c r="E33" s="154">
        <f>E34+E36+E38+E40</f>
        <v>650185</v>
      </c>
      <c r="F33" s="87">
        <f>F34+F36+F38+F40</f>
        <v>0</v>
      </c>
      <c r="G33" s="71">
        <f>G34+G36+G38+G40</f>
        <v>641915.65</v>
      </c>
    </row>
    <row r="34" spans="1:7" ht="39" x14ac:dyDescent="0.25">
      <c r="A34" s="106">
        <v>200</v>
      </c>
      <c r="B34" s="107" t="s">
        <v>235</v>
      </c>
      <c r="C34" s="109" t="s">
        <v>236</v>
      </c>
      <c r="D34" s="144">
        <f>D35</f>
        <v>0</v>
      </c>
      <c r="E34" s="144">
        <f>E35</f>
        <v>299685</v>
      </c>
      <c r="F34" s="88">
        <f>F35</f>
        <v>0</v>
      </c>
      <c r="G34" s="94">
        <f>G35</f>
        <v>291836.12</v>
      </c>
    </row>
    <row r="35" spans="1:7" x14ac:dyDescent="0.25">
      <c r="A35" s="106">
        <v>200</v>
      </c>
      <c r="B35" s="107" t="s">
        <v>256</v>
      </c>
      <c r="C35" s="109" t="s">
        <v>257</v>
      </c>
      <c r="D35" s="144"/>
      <c r="E35" s="145">
        <v>299685</v>
      </c>
      <c r="F35" s="75"/>
      <c r="G35" s="75">
        <v>291836.12</v>
      </c>
    </row>
    <row r="36" spans="1:7" ht="51.75" hidden="1" x14ac:dyDescent="0.25">
      <c r="A36" s="106">
        <v>200</v>
      </c>
      <c r="B36" s="107" t="s">
        <v>242</v>
      </c>
      <c r="C36" s="109" t="s">
        <v>243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258</v>
      </c>
      <c r="C37" s="109" t="s">
        <v>257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247</v>
      </c>
      <c r="C38" s="109" t="s">
        <v>248</v>
      </c>
      <c r="D38" s="144">
        <f>D39</f>
        <v>0</v>
      </c>
      <c r="E38" s="144">
        <f>E39</f>
        <v>322000</v>
      </c>
      <c r="F38" s="88">
        <f>F39</f>
        <v>0</v>
      </c>
      <c r="G38" s="94">
        <f>G39</f>
        <v>321579.53000000003</v>
      </c>
    </row>
    <row r="39" spans="1:7" x14ac:dyDescent="0.25">
      <c r="A39" s="106">
        <v>200</v>
      </c>
      <c r="B39" s="107" t="s">
        <v>259</v>
      </c>
      <c r="C39" s="109" t="s">
        <v>257</v>
      </c>
      <c r="D39" s="144"/>
      <c r="E39" s="145">
        <v>322000</v>
      </c>
      <c r="F39" s="75"/>
      <c r="G39" s="75">
        <v>321579.53000000003</v>
      </c>
    </row>
    <row r="40" spans="1:7" ht="26.25" x14ac:dyDescent="0.25">
      <c r="A40" s="106">
        <v>200</v>
      </c>
      <c r="B40" s="107" t="s">
        <v>251</v>
      </c>
      <c r="C40" s="109" t="s">
        <v>252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28500</v>
      </c>
    </row>
    <row r="41" spans="1:7" x14ac:dyDescent="0.25">
      <c r="A41" s="106">
        <v>200</v>
      </c>
      <c r="B41" s="107" t="s">
        <v>260</v>
      </c>
      <c r="C41" s="109" t="s">
        <v>257</v>
      </c>
      <c r="D41" s="144"/>
      <c r="E41" s="145">
        <v>28500</v>
      </c>
      <c r="F41" s="75"/>
      <c r="G41" s="75">
        <v>28500</v>
      </c>
    </row>
    <row r="42" spans="1:7" ht="39" x14ac:dyDescent="0.25">
      <c r="A42" s="106">
        <v>200</v>
      </c>
      <c r="B42" s="105" t="s">
        <v>261</v>
      </c>
      <c r="C42" s="245" t="s">
        <v>262</v>
      </c>
      <c r="D42" s="144"/>
      <c r="E42" s="146">
        <f>E43</f>
        <v>7948460.54</v>
      </c>
      <c r="F42" s="75"/>
      <c r="G42" s="75">
        <f>G43</f>
        <v>7947356.5700000003</v>
      </c>
    </row>
    <row r="43" spans="1:7" x14ac:dyDescent="0.25">
      <c r="A43" s="81">
        <v>200</v>
      </c>
      <c r="B43" s="108" t="s">
        <v>263</v>
      </c>
      <c r="C43" s="110" t="s">
        <v>264</v>
      </c>
      <c r="D43" s="144"/>
      <c r="E43" s="146">
        <f>E44</f>
        <v>7948460.54</v>
      </c>
      <c r="F43" s="75"/>
      <c r="G43" s="75">
        <f>G44</f>
        <v>7947356.5700000003</v>
      </c>
    </row>
    <row r="44" spans="1:7" x14ac:dyDescent="0.25">
      <c r="A44" s="106">
        <v>200</v>
      </c>
      <c r="B44" s="107" t="s">
        <v>265</v>
      </c>
      <c r="C44" s="109" t="s">
        <v>266</v>
      </c>
      <c r="D44" s="144"/>
      <c r="E44" s="146">
        <f>E45</f>
        <v>7948460.54</v>
      </c>
      <c r="F44" s="75"/>
      <c r="G44" s="75">
        <f>G45</f>
        <v>7947356.5700000003</v>
      </c>
    </row>
    <row r="45" spans="1:7" x14ac:dyDescent="0.25">
      <c r="A45" s="106">
        <v>200</v>
      </c>
      <c r="B45" s="107" t="s">
        <v>267</v>
      </c>
      <c r="C45" s="109" t="s">
        <v>268</v>
      </c>
      <c r="D45" s="144"/>
      <c r="E45" s="146">
        <v>7948460.54</v>
      </c>
      <c r="F45" s="75"/>
      <c r="G45" s="75">
        <v>7947356.5700000003</v>
      </c>
    </row>
    <row r="46" spans="1:7" ht="38.25" customHeight="1" x14ac:dyDescent="0.25">
      <c r="A46" s="81">
        <v>200</v>
      </c>
      <c r="B46" s="105" t="s">
        <v>269</v>
      </c>
      <c r="C46" s="110" t="s">
        <v>270</v>
      </c>
      <c r="D46" s="154">
        <f>D47+D67+D90+D93+D112+D131+D138+D144+D149+D159+D168+D180+D187+D218</f>
        <v>0</v>
      </c>
      <c r="E46" s="242">
        <f>E67+E90+E93+E112+E138+E144+E159+E168+E187+E131</f>
        <v>4237463.1399999997</v>
      </c>
      <c r="F46" s="87">
        <f>F47+F67+F90+F93+F112+F131+F138+F144+F149+F159+F168+F180+F187+F218</f>
        <v>0</v>
      </c>
      <c r="G46" s="72">
        <f>G67+G131+G90+G93+G138+G144+G149+G159+G168+G180+G187+G112</f>
        <v>4149748.31</v>
      </c>
    </row>
    <row r="47" spans="1:7" ht="63.75" hidden="1" customHeight="1" x14ac:dyDescent="0.25">
      <c r="A47" s="81">
        <v>200</v>
      </c>
      <c r="B47" s="105" t="s">
        <v>242</v>
      </c>
      <c r="C47" s="110" t="s">
        <v>243</v>
      </c>
      <c r="D47" s="154">
        <f>D49+D57+D58</f>
        <v>0</v>
      </c>
      <c r="E47" s="244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271</v>
      </c>
      <c r="C48" s="109" t="s">
        <v>238</v>
      </c>
      <c r="D48" s="144"/>
      <c r="E48" s="243"/>
      <c r="F48" s="75"/>
      <c r="G48" s="75"/>
    </row>
    <row r="49" spans="1:7" hidden="1" x14ac:dyDescent="0.25">
      <c r="A49" s="106">
        <v>200</v>
      </c>
      <c r="B49" s="107" t="s">
        <v>272</v>
      </c>
      <c r="C49" s="109" t="s">
        <v>266</v>
      </c>
      <c r="D49" s="144">
        <f>D50+D51+D52+D53+D54+D55+D56</f>
        <v>0</v>
      </c>
      <c r="E49" s="243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273</v>
      </c>
      <c r="C50" s="109" t="s">
        <v>274</v>
      </c>
      <c r="D50" s="144"/>
      <c r="E50" s="243"/>
      <c r="F50" s="75"/>
      <c r="G50" s="75"/>
    </row>
    <row r="51" spans="1:7" hidden="1" x14ac:dyDescent="0.25">
      <c r="A51" s="106">
        <v>200</v>
      </c>
      <c r="B51" s="107" t="s">
        <v>275</v>
      </c>
      <c r="C51" s="109" t="s">
        <v>276</v>
      </c>
      <c r="D51" s="144"/>
      <c r="E51" s="243"/>
      <c r="F51" s="75"/>
      <c r="G51" s="75"/>
    </row>
    <row r="52" spans="1:7" hidden="1" x14ac:dyDescent="0.25">
      <c r="A52" s="106">
        <v>200</v>
      </c>
      <c r="B52" s="107" t="s">
        <v>277</v>
      </c>
      <c r="C52" s="109" t="s">
        <v>268</v>
      </c>
      <c r="D52" s="144"/>
      <c r="E52" s="243"/>
      <c r="F52" s="75"/>
      <c r="G52" s="75"/>
    </row>
    <row r="53" spans="1:7" hidden="1" x14ac:dyDescent="0.25">
      <c r="A53" s="106">
        <v>200</v>
      </c>
      <c r="B53" s="107" t="s">
        <v>278</v>
      </c>
      <c r="C53" s="109" t="s">
        <v>279</v>
      </c>
      <c r="D53" s="144"/>
      <c r="E53" s="243"/>
      <c r="F53" s="75"/>
      <c r="G53" s="75"/>
    </row>
    <row r="54" spans="1:7" hidden="1" x14ac:dyDescent="0.25">
      <c r="A54" s="106"/>
      <c r="B54" s="107" t="s">
        <v>280</v>
      </c>
      <c r="C54" s="109" t="s">
        <v>281</v>
      </c>
      <c r="D54" s="144"/>
      <c r="E54" s="243"/>
      <c r="F54" s="75"/>
      <c r="G54" s="75"/>
    </row>
    <row r="55" spans="1:7" ht="26.25" hidden="1" x14ac:dyDescent="0.25">
      <c r="A55" s="106"/>
      <c r="B55" s="107" t="s">
        <v>282</v>
      </c>
      <c r="C55" s="109" t="s">
        <v>283</v>
      </c>
      <c r="D55" s="144"/>
      <c r="E55" s="243"/>
      <c r="F55" s="75"/>
      <c r="G55" s="75"/>
    </row>
    <row r="56" spans="1:7" ht="39" hidden="1" x14ac:dyDescent="0.25">
      <c r="A56" s="106"/>
      <c r="B56" s="107" t="s">
        <v>284</v>
      </c>
      <c r="C56" s="109" t="s">
        <v>285</v>
      </c>
      <c r="D56" s="144"/>
      <c r="E56" s="243"/>
      <c r="F56" s="75"/>
      <c r="G56" s="75"/>
    </row>
    <row r="57" spans="1:7" hidden="1" x14ac:dyDescent="0.25">
      <c r="A57" s="106">
        <v>200</v>
      </c>
      <c r="B57" s="107" t="s">
        <v>286</v>
      </c>
      <c r="C57" s="109" t="s">
        <v>287</v>
      </c>
      <c r="D57" s="144"/>
      <c r="E57" s="243"/>
      <c r="F57" s="75"/>
      <c r="G57" s="75"/>
    </row>
    <row r="58" spans="1:7" hidden="1" x14ac:dyDescent="0.25">
      <c r="A58" s="106">
        <v>200</v>
      </c>
      <c r="B58" s="107" t="s">
        <v>288</v>
      </c>
      <c r="C58" s="109" t="s">
        <v>289</v>
      </c>
      <c r="D58" s="144">
        <f>D59+D60</f>
        <v>0</v>
      </c>
      <c r="E58" s="243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290</v>
      </c>
      <c r="C59" s="109" t="s">
        <v>291</v>
      </c>
      <c r="D59" s="144"/>
      <c r="E59" s="243"/>
      <c r="F59" s="75"/>
      <c r="G59" s="75"/>
    </row>
    <row r="60" spans="1:7" ht="26.25" hidden="1" x14ac:dyDescent="0.25">
      <c r="A60" s="106">
        <v>200</v>
      </c>
      <c r="B60" s="107" t="s">
        <v>292</v>
      </c>
      <c r="C60" s="109" t="s">
        <v>293</v>
      </c>
      <c r="D60" s="144">
        <f>D61+D62+D63+D64+D65+D66</f>
        <v>0</v>
      </c>
      <c r="E60" s="243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294</v>
      </c>
      <c r="C61" s="109" t="s">
        <v>295</v>
      </c>
      <c r="D61" s="144"/>
      <c r="E61" s="243"/>
      <c r="F61" s="75"/>
      <c r="G61" s="75"/>
    </row>
    <row r="62" spans="1:7" ht="26.25" hidden="1" x14ac:dyDescent="0.25">
      <c r="A62" s="106"/>
      <c r="B62" s="107" t="s">
        <v>296</v>
      </c>
      <c r="C62" s="109" t="s">
        <v>297</v>
      </c>
      <c r="D62" s="144"/>
      <c r="E62" s="243"/>
      <c r="F62" s="75"/>
      <c r="G62" s="75"/>
    </row>
    <row r="63" spans="1:7" ht="26.25" hidden="1" x14ac:dyDescent="0.25">
      <c r="A63" s="106"/>
      <c r="B63" s="107" t="s">
        <v>298</v>
      </c>
      <c r="C63" s="109" t="s">
        <v>299</v>
      </c>
      <c r="D63" s="144"/>
      <c r="E63" s="243"/>
      <c r="F63" s="75"/>
      <c r="G63" s="75"/>
    </row>
    <row r="64" spans="1:7" hidden="1" x14ac:dyDescent="0.25">
      <c r="A64" s="106"/>
      <c r="B64" s="107" t="s">
        <v>300</v>
      </c>
      <c r="C64" s="109" t="s">
        <v>301</v>
      </c>
      <c r="D64" s="144"/>
      <c r="E64" s="243"/>
      <c r="F64" s="75"/>
      <c r="G64" s="75"/>
    </row>
    <row r="65" spans="1:7" ht="26.25" hidden="1" x14ac:dyDescent="0.25">
      <c r="A65" s="106"/>
      <c r="B65" s="107" t="s">
        <v>302</v>
      </c>
      <c r="C65" s="109" t="s">
        <v>303</v>
      </c>
      <c r="D65" s="144"/>
      <c r="E65" s="243"/>
      <c r="F65" s="75"/>
      <c r="G65" s="75"/>
    </row>
    <row r="66" spans="1:7" ht="26.25" hidden="1" x14ac:dyDescent="0.25">
      <c r="A66" s="106"/>
      <c r="B66" s="107" t="s">
        <v>304</v>
      </c>
      <c r="C66" s="109" t="s">
        <v>305</v>
      </c>
      <c r="D66" s="144"/>
      <c r="E66" s="243"/>
      <c r="F66" s="75"/>
      <c r="G66" s="75"/>
    </row>
    <row r="67" spans="1:7" ht="64.5" x14ac:dyDescent="0.25">
      <c r="A67" s="81">
        <v>200</v>
      </c>
      <c r="B67" s="105" t="s">
        <v>247</v>
      </c>
      <c r="C67" s="110" t="s">
        <v>248</v>
      </c>
      <c r="D67" s="154"/>
      <c r="E67" s="244">
        <f>E69+E79+E80</f>
        <v>1173800</v>
      </c>
      <c r="F67" s="93"/>
      <c r="G67" s="93">
        <f>G69+G80</f>
        <v>1130189.8</v>
      </c>
    </row>
    <row r="68" spans="1:7" x14ac:dyDescent="0.25">
      <c r="A68" s="106">
        <v>200</v>
      </c>
      <c r="B68" s="107" t="s">
        <v>306</v>
      </c>
      <c r="C68" s="109" t="s">
        <v>238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307</v>
      </c>
      <c r="C69" s="109" t="s">
        <v>266</v>
      </c>
      <c r="D69" s="144">
        <f>D70+D71+D72+D73+D74+D75+D76+D77+D78</f>
        <v>0</v>
      </c>
      <c r="E69" s="144">
        <f>E70+E71+E72+E73+E74+E75+E76+E77+E78</f>
        <v>844100</v>
      </c>
      <c r="F69" s="88">
        <f>F70+F71+F72+F73+F74+F75+F76+F77+F78</f>
        <v>0</v>
      </c>
      <c r="G69" s="94">
        <f>G70+G71+G72+G73+G74+G75+G76+G77+G78</f>
        <v>807287.76</v>
      </c>
    </row>
    <row r="70" spans="1:7" x14ac:dyDescent="0.25">
      <c r="A70" s="106">
        <v>200</v>
      </c>
      <c r="B70" s="107" t="s">
        <v>308</v>
      </c>
      <c r="C70" s="109" t="s">
        <v>274</v>
      </c>
      <c r="D70" s="144"/>
      <c r="E70" s="145">
        <v>47200</v>
      </c>
      <c r="F70" s="75"/>
      <c r="G70" s="75">
        <v>39604.94</v>
      </c>
    </row>
    <row r="71" spans="1:7" x14ac:dyDescent="0.25">
      <c r="A71" s="106">
        <v>200</v>
      </c>
      <c r="B71" s="107" t="s">
        <v>309</v>
      </c>
      <c r="C71" s="109" t="s">
        <v>310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311</v>
      </c>
      <c r="C72" s="109" t="s">
        <v>276</v>
      </c>
      <c r="D72" s="144"/>
      <c r="E72" s="145">
        <v>7000</v>
      </c>
      <c r="F72" s="75"/>
      <c r="G72" s="75">
        <v>6500</v>
      </c>
    </row>
    <row r="73" spans="1:7" x14ac:dyDescent="0.25">
      <c r="A73" s="106">
        <v>200</v>
      </c>
      <c r="B73" s="107" t="s">
        <v>312</v>
      </c>
      <c r="C73" s="109" t="s">
        <v>313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314</v>
      </c>
      <c r="C74" s="109" t="s">
        <v>268</v>
      </c>
      <c r="D74" s="144"/>
      <c r="E74" s="145">
        <v>258000</v>
      </c>
      <c r="F74" s="75"/>
      <c r="G74" s="75">
        <v>236799.87</v>
      </c>
    </row>
    <row r="75" spans="1:7" x14ac:dyDescent="0.25">
      <c r="A75" s="106">
        <v>200</v>
      </c>
      <c r="B75" s="107" t="s">
        <v>315</v>
      </c>
      <c r="C75" s="109" t="s">
        <v>279</v>
      </c>
      <c r="D75" s="144"/>
      <c r="E75" s="145">
        <v>521900</v>
      </c>
      <c r="F75" s="75"/>
      <c r="G75" s="75">
        <v>514825.71</v>
      </c>
    </row>
    <row r="76" spans="1:7" x14ac:dyDescent="0.25">
      <c r="A76" s="106">
        <v>200</v>
      </c>
      <c r="B76" s="107" t="s">
        <v>316</v>
      </c>
      <c r="C76" s="109" t="s">
        <v>281</v>
      </c>
      <c r="D76" s="144"/>
      <c r="E76" s="145">
        <v>10000</v>
      </c>
      <c r="F76" s="75"/>
      <c r="G76" s="75">
        <v>9557.24</v>
      </c>
    </row>
    <row r="77" spans="1:7" ht="26.25" x14ac:dyDescent="0.25">
      <c r="A77" s="106">
        <v>200</v>
      </c>
      <c r="B77" s="107" t="s">
        <v>317</v>
      </c>
      <c r="C77" s="109" t="s">
        <v>283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318</v>
      </c>
      <c r="C78" s="109" t="s">
        <v>285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319</v>
      </c>
      <c r="C79" s="109" t="s">
        <v>287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320</v>
      </c>
      <c r="C80" s="109" t="s">
        <v>289</v>
      </c>
      <c r="D80" s="144">
        <f>D81+D82</f>
        <v>0</v>
      </c>
      <c r="E80" s="144">
        <f>E81+E82</f>
        <v>329700</v>
      </c>
      <c r="F80" s="88">
        <f>F81+F82</f>
        <v>0</v>
      </c>
      <c r="G80" s="91">
        <f>G81+G82</f>
        <v>322902.03999999998</v>
      </c>
    </row>
    <row r="81" spans="1:7" x14ac:dyDescent="0.25">
      <c r="A81" s="106">
        <v>200</v>
      </c>
      <c r="B81" s="107" t="s">
        <v>321</v>
      </c>
      <c r="C81" s="109" t="s">
        <v>291</v>
      </c>
      <c r="D81" s="144"/>
      <c r="E81" s="146">
        <v>11900</v>
      </c>
      <c r="F81" s="75"/>
      <c r="G81" s="75">
        <v>11862.05</v>
      </c>
    </row>
    <row r="82" spans="1:7" ht="26.25" x14ac:dyDescent="0.25">
      <c r="A82" s="106">
        <v>200</v>
      </c>
      <c r="B82" s="107" t="s">
        <v>322</v>
      </c>
      <c r="C82" s="109" t="s">
        <v>293</v>
      </c>
      <c r="D82" s="144">
        <f>D83+D84+D85+D86+D87+D88</f>
        <v>0</v>
      </c>
      <c r="E82" s="243">
        <f>E84+E85+E86+E87+E88+E89</f>
        <v>317800</v>
      </c>
      <c r="F82" s="88">
        <f>F83+F84+F85+F86+F87+F88</f>
        <v>0</v>
      </c>
      <c r="G82" s="91">
        <f>G83+G84+G85+G86+G87+G88+G89</f>
        <v>311039.99</v>
      </c>
    </row>
    <row r="83" spans="1:7" x14ac:dyDescent="0.25">
      <c r="A83" s="106">
        <v>200</v>
      </c>
      <c r="B83" s="107" t="s">
        <v>323</v>
      </c>
      <c r="C83" s="109" t="s">
        <v>295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324</v>
      </c>
      <c r="C84" s="109" t="s">
        <v>297</v>
      </c>
      <c r="D84" s="144"/>
      <c r="E84" s="145">
        <v>184000</v>
      </c>
      <c r="F84" s="75"/>
      <c r="G84" s="91">
        <v>178424</v>
      </c>
    </row>
    <row r="85" spans="1:7" ht="26.25" x14ac:dyDescent="0.25">
      <c r="A85" s="106">
        <v>200</v>
      </c>
      <c r="B85" s="107" t="s">
        <v>325</v>
      </c>
      <c r="C85" s="109" t="s">
        <v>299</v>
      </c>
      <c r="D85" s="144"/>
      <c r="E85" s="146">
        <v>8000</v>
      </c>
      <c r="F85" s="75"/>
      <c r="G85" s="75">
        <v>7692</v>
      </c>
    </row>
    <row r="86" spans="1:7" x14ac:dyDescent="0.25">
      <c r="A86" s="106">
        <v>200</v>
      </c>
      <c r="B86" s="107" t="s">
        <v>326</v>
      </c>
      <c r="C86" s="109" t="s">
        <v>301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327</v>
      </c>
      <c r="C87" s="109" t="s">
        <v>328</v>
      </c>
      <c r="D87" s="144"/>
      <c r="E87" s="145">
        <v>125800</v>
      </c>
      <c r="F87" s="75"/>
      <c r="G87" s="75">
        <v>124923.99</v>
      </c>
    </row>
    <row r="88" spans="1:7" ht="26.25" x14ac:dyDescent="0.25">
      <c r="A88" s="106">
        <v>200</v>
      </c>
      <c r="B88" s="107" t="s">
        <v>329</v>
      </c>
      <c r="C88" s="109" t="s">
        <v>305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330</v>
      </c>
      <c r="C89" s="109" t="s">
        <v>331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332</v>
      </c>
      <c r="C90" s="110" t="s">
        <v>333</v>
      </c>
      <c r="D90" s="154"/>
      <c r="E90" s="229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306</v>
      </c>
      <c r="C91" s="109" t="s">
        <v>238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311</v>
      </c>
      <c r="C92" s="109" t="s">
        <v>276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225</v>
      </c>
      <c r="C93" s="110" t="s">
        <v>226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334</v>
      </c>
      <c r="C94" s="109" t="s">
        <v>238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335</v>
      </c>
      <c r="C95" s="109" t="s">
        <v>266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336</v>
      </c>
      <c r="C96" s="109" t="s">
        <v>274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337</v>
      </c>
      <c r="C97" s="109" t="s">
        <v>310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338</v>
      </c>
      <c r="C98" s="109" t="s">
        <v>276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339</v>
      </c>
      <c r="C99" s="109" t="s">
        <v>313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340</v>
      </c>
      <c r="C100" s="109" t="s">
        <v>268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341</v>
      </c>
      <c r="C101" s="109" t="s">
        <v>279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342</v>
      </c>
      <c r="C102" s="109" t="s">
        <v>287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343</v>
      </c>
      <c r="C103" s="109" t="s">
        <v>289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344</v>
      </c>
      <c r="C104" s="109" t="s">
        <v>291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345</v>
      </c>
      <c r="C105" s="109" t="s">
        <v>293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346</v>
      </c>
      <c r="C106" s="109" t="s">
        <v>295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347</v>
      </c>
      <c r="C107" s="109" t="s">
        <v>297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348</v>
      </c>
      <c r="C108" s="109" t="s">
        <v>299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349</v>
      </c>
      <c r="C109" s="109" t="s">
        <v>301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350</v>
      </c>
      <c r="C110" s="109" t="s">
        <v>303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351</v>
      </c>
      <c r="C111" s="109" t="s">
        <v>305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251</v>
      </c>
      <c r="C112" s="110" t="s">
        <v>252</v>
      </c>
      <c r="D112" s="154">
        <f>D114+D121</f>
        <v>0</v>
      </c>
      <c r="E112" s="241">
        <f>E114+E121</f>
        <v>13384</v>
      </c>
      <c r="F112" s="87">
        <f>F114+F121</f>
        <v>0</v>
      </c>
      <c r="G112" s="72">
        <f>G114+G121</f>
        <v>13384</v>
      </c>
    </row>
    <row r="113" spans="1:7" x14ac:dyDescent="0.25">
      <c r="A113" s="106">
        <v>200</v>
      </c>
      <c r="B113" s="107" t="s">
        <v>352</v>
      </c>
      <c r="C113" s="109" t="s">
        <v>238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353</v>
      </c>
      <c r="C114" s="109" t="s">
        <v>266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354</v>
      </c>
      <c r="C115" s="109" t="s">
        <v>274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355</v>
      </c>
      <c r="C116" s="109" t="s">
        <v>310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356</v>
      </c>
      <c r="C117" s="109" t="s">
        <v>276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357</v>
      </c>
      <c r="C118" s="109" t="s">
        <v>313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358</v>
      </c>
      <c r="C119" s="109" t="s">
        <v>268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359</v>
      </c>
      <c r="C120" s="109" t="s">
        <v>279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360</v>
      </c>
      <c r="C121" s="109" t="s">
        <v>289</v>
      </c>
      <c r="D121" s="144">
        <f>D122+D123</f>
        <v>0</v>
      </c>
      <c r="E121" s="130">
        <f>E122+E123</f>
        <v>13384</v>
      </c>
      <c r="F121" s="88">
        <f>F122+F123</f>
        <v>0</v>
      </c>
      <c r="G121" s="91">
        <f>G123</f>
        <v>13384</v>
      </c>
    </row>
    <row r="122" spans="1:7" x14ac:dyDescent="0.25">
      <c r="A122" s="106">
        <v>200</v>
      </c>
      <c r="B122" s="107" t="s">
        <v>361</v>
      </c>
      <c r="C122" s="109" t="s">
        <v>291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362</v>
      </c>
      <c r="C123" s="109" t="s">
        <v>293</v>
      </c>
      <c r="D123" s="144">
        <f>D124+D125+D126+D127+D128+D129+D130</f>
        <v>0</v>
      </c>
      <c r="E123" s="130">
        <f>E124+E125+E126+E127+E128+E129+E130</f>
        <v>13384</v>
      </c>
      <c r="F123" s="88">
        <f>F124+F125+F126+F127+F128+F129</f>
        <v>0</v>
      </c>
      <c r="G123" s="91">
        <f>G128</f>
        <v>13384</v>
      </c>
    </row>
    <row r="124" spans="1:7" x14ac:dyDescent="0.25">
      <c r="A124" s="106">
        <v>200</v>
      </c>
      <c r="B124" s="107" t="s">
        <v>363</v>
      </c>
      <c r="C124" s="109" t="s">
        <v>295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364</v>
      </c>
      <c r="C125" s="109" t="s">
        <v>297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365</v>
      </c>
      <c r="C126" s="109" t="s">
        <v>299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366</v>
      </c>
      <c r="C127" s="109" t="s">
        <v>301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367</v>
      </c>
      <c r="C128" s="109" t="s">
        <v>303</v>
      </c>
      <c r="D128" s="144"/>
      <c r="E128" s="146">
        <v>13384</v>
      </c>
      <c r="F128" s="75"/>
      <c r="G128" s="75">
        <v>13384</v>
      </c>
    </row>
    <row r="129" spans="1:7" ht="26.25" x14ac:dyDescent="0.25">
      <c r="A129" s="106">
        <v>200</v>
      </c>
      <c r="B129" s="107" t="s">
        <v>368</v>
      </c>
      <c r="C129" s="109" t="s">
        <v>305</v>
      </c>
      <c r="D129" s="144"/>
      <c r="E129" s="146"/>
      <c r="F129" s="75"/>
      <c r="G129" s="78" t="s">
        <v>795</v>
      </c>
    </row>
    <row r="130" spans="1:7" ht="39" x14ac:dyDescent="0.25">
      <c r="A130" s="106">
        <v>200</v>
      </c>
      <c r="B130" s="107" t="s">
        <v>369</v>
      </c>
      <c r="C130" s="109" t="s">
        <v>331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760</v>
      </c>
      <c r="C131" s="110" t="s">
        <v>370</v>
      </c>
      <c r="D131" s="154">
        <f>D133+D136</f>
        <v>0</v>
      </c>
      <c r="E131" s="241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761</v>
      </c>
      <c r="C132" s="109" t="s">
        <v>238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762</v>
      </c>
      <c r="C133" s="109" t="s">
        <v>266</v>
      </c>
      <c r="D133" s="144">
        <f>D134+D135</f>
        <v>0</v>
      </c>
      <c r="E133" s="246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763</v>
      </c>
      <c r="C134" s="109" t="s">
        <v>268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764</v>
      </c>
      <c r="C135" s="109" t="s">
        <v>279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765</v>
      </c>
      <c r="C136" s="109" t="s">
        <v>289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766</v>
      </c>
      <c r="C137" s="109" t="s">
        <v>293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767</v>
      </c>
      <c r="C138" s="110" t="s">
        <v>768</v>
      </c>
      <c r="D138" s="154">
        <f>D140</f>
        <v>0</v>
      </c>
      <c r="E138" s="241">
        <f>E140</f>
        <v>13179.14</v>
      </c>
      <c r="F138" s="87">
        <f>F140</f>
        <v>0</v>
      </c>
      <c r="G138" s="71">
        <f>G140</f>
        <v>13123.04</v>
      </c>
    </row>
    <row r="139" spans="1:7" x14ac:dyDescent="0.25">
      <c r="A139" s="106">
        <v>200</v>
      </c>
      <c r="B139" s="107" t="s">
        <v>769</v>
      </c>
      <c r="C139" s="109" t="s">
        <v>238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770</v>
      </c>
      <c r="C140" s="109" t="s">
        <v>266</v>
      </c>
      <c r="D140" s="144">
        <f>D141+D142+D143</f>
        <v>0</v>
      </c>
      <c r="E140" s="130">
        <f>E141+E142+E143</f>
        <v>13179.14</v>
      </c>
      <c r="F140" s="88">
        <f>F141+F142+F143</f>
        <v>0</v>
      </c>
      <c r="G140" s="94">
        <f>G141+G142+G143</f>
        <v>13123.04</v>
      </c>
    </row>
    <row r="141" spans="1:7" x14ac:dyDescent="0.25">
      <c r="A141" s="106">
        <v>200</v>
      </c>
      <c r="B141" s="107" t="s">
        <v>771</v>
      </c>
      <c r="C141" s="109" t="s">
        <v>310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772</v>
      </c>
      <c r="C142" s="109" t="s">
        <v>268</v>
      </c>
      <c r="D142" s="144"/>
      <c r="E142" s="247" t="s">
        <v>806</v>
      </c>
      <c r="F142" s="116"/>
      <c r="G142" s="75">
        <v>13123.04</v>
      </c>
    </row>
    <row r="143" spans="1:7" x14ac:dyDescent="0.25">
      <c r="A143" s="106">
        <v>200</v>
      </c>
      <c r="B143" s="107" t="s">
        <v>773</v>
      </c>
      <c r="C143" s="109" t="s">
        <v>279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371</v>
      </c>
      <c r="C144" s="110" t="s">
        <v>264</v>
      </c>
      <c r="D144" s="154">
        <f>D146+D150</f>
        <v>0</v>
      </c>
      <c r="E144" s="241">
        <f>E146+E150</f>
        <v>1714100</v>
      </c>
      <c r="F144" s="87">
        <f>F146+F150</f>
        <v>0</v>
      </c>
      <c r="G144" s="71">
        <f>G146+G150</f>
        <v>1712125.43</v>
      </c>
    </row>
    <row r="145" spans="1:10" x14ac:dyDescent="0.25">
      <c r="A145" s="106">
        <v>200</v>
      </c>
      <c r="B145" s="107" t="s">
        <v>372</v>
      </c>
      <c r="C145" s="109" t="s">
        <v>238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265</v>
      </c>
      <c r="C146" s="109" t="s">
        <v>266</v>
      </c>
      <c r="D146" s="144">
        <f>D147+D148+D149</f>
        <v>0</v>
      </c>
      <c r="E146" s="130">
        <f>E147+E148+E149</f>
        <v>1714100</v>
      </c>
      <c r="F146" s="88">
        <f>F147+F148+F149</f>
        <v>0</v>
      </c>
      <c r="G146" s="94">
        <f>G147+G148+G149</f>
        <v>1712125.43</v>
      </c>
    </row>
    <row r="147" spans="1:10" x14ac:dyDescent="0.25">
      <c r="A147" s="106">
        <v>200</v>
      </c>
      <c r="B147" s="107" t="s">
        <v>267</v>
      </c>
      <c r="C147" s="109" t="s">
        <v>268</v>
      </c>
      <c r="D147" s="144"/>
      <c r="E147" s="247" t="s">
        <v>805</v>
      </c>
      <c r="F147" s="116"/>
      <c r="G147" s="75">
        <v>1629381.77</v>
      </c>
    </row>
    <row r="148" spans="1:10" x14ac:dyDescent="0.25">
      <c r="A148" s="106">
        <v>200</v>
      </c>
      <c r="B148" s="107" t="s">
        <v>373</v>
      </c>
      <c r="C148" s="109" t="s">
        <v>279</v>
      </c>
      <c r="D148" s="144"/>
      <c r="E148" s="146">
        <v>82800</v>
      </c>
      <c r="F148" s="75"/>
      <c r="G148" s="75">
        <v>82743.66</v>
      </c>
    </row>
    <row r="149" spans="1:10" ht="26.25" x14ac:dyDescent="0.25">
      <c r="A149" s="81">
        <v>200</v>
      </c>
      <c r="B149" s="105" t="s">
        <v>375</v>
      </c>
      <c r="C149" s="110" t="s">
        <v>376</v>
      </c>
      <c r="D149" s="154">
        <f>D151+D154+D156+D157</f>
        <v>0</v>
      </c>
      <c r="E149" s="154"/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377</v>
      </c>
      <c r="C150" s="109" t="s">
        <v>238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378</v>
      </c>
      <c r="C151" s="109" t="s">
        <v>266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379</v>
      </c>
      <c r="C152" s="109" t="s">
        <v>268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380</v>
      </c>
      <c r="C153" s="109" t="s">
        <v>279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381</v>
      </c>
      <c r="C154" s="109" t="s">
        <v>382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383</v>
      </c>
      <c r="C155" s="109" t="s">
        <v>384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385</v>
      </c>
      <c r="C156" s="109" t="s">
        <v>287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386</v>
      </c>
      <c r="C157" s="109" t="s">
        <v>289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387</v>
      </c>
      <c r="C158" s="109" t="s">
        <v>291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388</v>
      </c>
      <c r="C159" s="110" t="s">
        <v>389</v>
      </c>
      <c r="D159" s="154">
        <f>D161+D164</f>
        <v>0</v>
      </c>
      <c r="E159" s="241">
        <f>E161+E164</f>
        <v>137000</v>
      </c>
      <c r="F159" s="154">
        <f>F161+F164</f>
        <v>0</v>
      </c>
      <c r="G159" s="241">
        <f>G161+G164</f>
        <v>134952.51999999999</v>
      </c>
      <c r="H159" s="62"/>
      <c r="I159" s="62"/>
      <c r="J159" s="62"/>
    </row>
    <row r="160" spans="1:10" x14ac:dyDescent="0.25">
      <c r="A160" s="143">
        <v>200</v>
      </c>
      <c r="B160" s="109" t="s">
        <v>390</v>
      </c>
      <c r="C160" s="109" t="s">
        <v>238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391</v>
      </c>
      <c r="C161" s="109" t="s">
        <v>266</v>
      </c>
      <c r="D161" s="144">
        <f>D162+D163</f>
        <v>0</v>
      </c>
      <c r="E161" s="130">
        <f>E162+E163</f>
        <v>71000</v>
      </c>
      <c r="F161" s="144">
        <f>F162+F163</f>
        <v>0</v>
      </c>
      <c r="G161" s="144">
        <f>G162+G163</f>
        <v>69765.279999999999</v>
      </c>
      <c r="H161" s="62"/>
      <c r="I161" s="62"/>
      <c r="J161" s="62"/>
    </row>
    <row r="162" spans="1:10" x14ac:dyDescent="0.25">
      <c r="A162" s="106">
        <v>200</v>
      </c>
      <c r="B162" s="107" t="s">
        <v>392</v>
      </c>
      <c r="C162" s="109" t="s">
        <v>268</v>
      </c>
      <c r="D162" s="144"/>
      <c r="E162" s="146">
        <v>49000</v>
      </c>
      <c r="F162" s="75"/>
      <c r="G162" s="75">
        <v>48600</v>
      </c>
    </row>
    <row r="163" spans="1:10" x14ac:dyDescent="0.25">
      <c r="A163" s="106">
        <v>200</v>
      </c>
      <c r="B163" s="107" t="s">
        <v>802</v>
      </c>
      <c r="C163" s="109" t="s">
        <v>279</v>
      </c>
      <c r="D163" s="144"/>
      <c r="E163" s="146">
        <v>22000</v>
      </c>
      <c r="F163" s="75"/>
      <c r="G163" s="75">
        <v>21165.279999999999</v>
      </c>
    </row>
    <row r="164" spans="1:10" x14ac:dyDescent="0.25">
      <c r="A164" s="106">
        <v>200</v>
      </c>
      <c r="B164" s="107" t="s">
        <v>393</v>
      </c>
      <c r="C164" s="109" t="s">
        <v>289</v>
      </c>
      <c r="D164" s="144">
        <f>D165+D166</f>
        <v>0</v>
      </c>
      <c r="E164" s="130">
        <f>E165+E166</f>
        <v>66000</v>
      </c>
      <c r="F164" s="88">
        <f>F165+F166</f>
        <v>0</v>
      </c>
      <c r="G164" s="91">
        <f>G165+G166</f>
        <v>65187.24</v>
      </c>
    </row>
    <row r="165" spans="1:10" x14ac:dyDescent="0.25">
      <c r="A165" s="106">
        <v>200</v>
      </c>
      <c r="B165" s="107" t="s">
        <v>394</v>
      </c>
      <c r="C165" s="109" t="s">
        <v>291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395</v>
      </c>
      <c r="C166" s="109" t="s">
        <v>293</v>
      </c>
      <c r="D166" s="144"/>
      <c r="E166" s="146">
        <f>E167</f>
        <v>66000</v>
      </c>
      <c r="F166" s="75"/>
      <c r="G166" s="75">
        <f>G167</f>
        <v>65187.24</v>
      </c>
    </row>
    <row r="167" spans="1:10" ht="26.25" x14ac:dyDescent="0.25">
      <c r="A167" s="106">
        <v>200</v>
      </c>
      <c r="B167" s="107" t="s">
        <v>396</v>
      </c>
      <c r="C167" s="109" t="s">
        <v>303</v>
      </c>
      <c r="D167" s="144"/>
      <c r="E167" s="146">
        <v>66000</v>
      </c>
      <c r="F167" s="75"/>
      <c r="G167" s="75">
        <v>65187.24</v>
      </c>
    </row>
    <row r="168" spans="1:10" ht="26.25" x14ac:dyDescent="0.25">
      <c r="A168" s="81">
        <v>200</v>
      </c>
      <c r="B168" s="105" t="s">
        <v>397</v>
      </c>
      <c r="C168" s="110" t="s">
        <v>398</v>
      </c>
      <c r="D168" s="154">
        <f>D170+D175</f>
        <v>0</v>
      </c>
      <c r="E168" s="241">
        <f>E170+E175</f>
        <v>1171000</v>
      </c>
      <c r="F168" s="87">
        <f>F170+F175</f>
        <v>0</v>
      </c>
      <c r="G168" s="71">
        <f>G170+G175</f>
        <v>1145973.52</v>
      </c>
    </row>
    <row r="169" spans="1:10" x14ac:dyDescent="0.25">
      <c r="A169" s="106">
        <v>200</v>
      </c>
      <c r="B169" s="107" t="s">
        <v>399</v>
      </c>
      <c r="C169" s="109" t="s">
        <v>238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400</v>
      </c>
      <c r="C170" s="109" t="s">
        <v>266</v>
      </c>
      <c r="D170" s="144">
        <f>D171+D172+D173+D174</f>
        <v>0</v>
      </c>
      <c r="E170" s="130">
        <f>E171+E172+E173+E174</f>
        <v>586300</v>
      </c>
      <c r="F170" s="88">
        <f>F171+F172+F173+F174</f>
        <v>0</v>
      </c>
      <c r="G170" s="94">
        <f>G171+G172+G173+G174</f>
        <v>585340.52</v>
      </c>
    </row>
    <row r="171" spans="1:10" x14ac:dyDescent="0.25">
      <c r="A171" s="106">
        <v>200</v>
      </c>
      <c r="B171" s="107" t="s">
        <v>401</v>
      </c>
      <c r="C171" s="109" t="s">
        <v>310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402</v>
      </c>
      <c r="C172" s="109" t="s">
        <v>276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403</v>
      </c>
      <c r="C173" s="109" t="s">
        <v>268</v>
      </c>
      <c r="D173" s="144"/>
      <c r="E173" s="146">
        <v>560000</v>
      </c>
      <c r="F173" s="75"/>
      <c r="G173" s="75">
        <v>559040.52</v>
      </c>
    </row>
    <row r="174" spans="1:10" x14ac:dyDescent="0.25">
      <c r="A174" s="106">
        <v>200</v>
      </c>
      <c r="B174" s="107" t="s">
        <v>404</v>
      </c>
      <c r="C174" s="109" t="s">
        <v>279</v>
      </c>
      <c r="D174" s="144"/>
      <c r="E174" s="146">
        <v>26300</v>
      </c>
      <c r="F174" s="75"/>
      <c r="G174" s="75">
        <v>26300</v>
      </c>
    </row>
    <row r="175" spans="1:10" x14ac:dyDescent="0.25">
      <c r="A175" s="106">
        <v>200</v>
      </c>
      <c r="B175" s="107" t="s">
        <v>405</v>
      </c>
      <c r="C175" s="109" t="s">
        <v>289</v>
      </c>
      <c r="D175" s="144">
        <f>D176+D177</f>
        <v>0</v>
      </c>
      <c r="E175" s="246">
        <f>E176+E177</f>
        <v>584700</v>
      </c>
      <c r="F175" s="88">
        <f>F176+F177</f>
        <v>0</v>
      </c>
      <c r="G175" s="91">
        <f>G176+G177</f>
        <v>560633</v>
      </c>
    </row>
    <row r="176" spans="1:10" x14ac:dyDescent="0.25">
      <c r="A176" s="106">
        <v>200</v>
      </c>
      <c r="B176" s="107" t="s">
        <v>406</v>
      </c>
      <c r="C176" s="109" t="s">
        <v>291</v>
      </c>
      <c r="D176" s="144"/>
      <c r="E176" s="146">
        <v>400000</v>
      </c>
      <c r="F176" s="75"/>
      <c r="G176" s="75">
        <v>400000</v>
      </c>
    </row>
    <row r="177" spans="1:7" ht="26.25" x14ac:dyDescent="0.25">
      <c r="A177" s="106">
        <v>200</v>
      </c>
      <c r="B177" s="107" t="s">
        <v>407</v>
      </c>
      <c r="C177" s="109" t="s">
        <v>293</v>
      </c>
      <c r="D177" s="144"/>
      <c r="E177" s="146">
        <f>E178+E179</f>
        <v>184700</v>
      </c>
      <c r="F177" s="75"/>
      <c r="G177" s="75">
        <f>G178+G179</f>
        <v>160633</v>
      </c>
    </row>
    <row r="178" spans="1:7" ht="26.25" x14ac:dyDescent="0.25">
      <c r="A178" s="106">
        <v>200</v>
      </c>
      <c r="B178" s="107" t="s">
        <v>754</v>
      </c>
      <c r="C178" s="109" t="s">
        <v>297</v>
      </c>
      <c r="D178" s="144"/>
      <c r="E178" s="146">
        <v>16000</v>
      </c>
      <c r="F178" s="75"/>
      <c r="G178" s="75">
        <v>9973</v>
      </c>
    </row>
    <row r="179" spans="1:7" s="62" customFormat="1" ht="26.25" x14ac:dyDescent="0.25">
      <c r="A179" s="143">
        <v>200</v>
      </c>
      <c r="B179" s="109" t="s">
        <v>408</v>
      </c>
      <c r="C179" s="109" t="s">
        <v>303</v>
      </c>
      <c r="D179" s="144"/>
      <c r="E179" s="146">
        <v>168700</v>
      </c>
      <c r="F179" s="146"/>
      <c r="G179" s="146">
        <v>150660</v>
      </c>
    </row>
    <row r="180" spans="1:7" ht="26.25" x14ac:dyDescent="0.25">
      <c r="A180" s="81">
        <v>0</v>
      </c>
      <c r="B180" s="105" t="s">
        <v>409</v>
      </c>
      <c r="C180" s="110" t="s">
        <v>374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410</v>
      </c>
      <c r="C181" s="109" t="s">
        <v>238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411</v>
      </c>
      <c r="C182" s="109" t="s">
        <v>266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412</v>
      </c>
      <c r="C183" s="109" t="s">
        <v>268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413</v>
      </c>
      <c r="C184" s="109" t="s">
        <v>276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414</v>
      </c>
      <c r="C185" s="109" t="s">
        <v>289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415</v>
      </c>
      <c r="C186" s="109" t="s">
        <v>291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219</v>
      </c>
      <c r="C187" s="110" t="s">
        <v>220</v>
      </c>
      <c r="D187" s="154">
        <f>D189+D198+D199</f>
        <v>0</v>
      </c>
      <c r="E187" s="242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416</v>
      </c>
      <c r="C188" s="109" t="s">
        <v>238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417</v>
      </c>
      <c r="C189" s="109" t="s">
        <v>266</v>
      </c>
      <c r="D189" s="144">
        <f>D190+D191+D192+D193+D194+D195+D196+D197</f>
        <v>0</v>
      </c>
      <c r="E189" s="246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418</v>
      </c>
      <c r="C190" s="109" t="s">
        <v>274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419</v>
      </c>
      <c r="C191" s="109" t="s">
        <v>310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420</v>
      </c>
      <c r="C192" s="109" t="s">
        <v>276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421</v>
      </c>
      <c r="C193" s="109" t="s">
        <v>268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422</v>
      </c>
      <c r="C194" s="109" t="s">
        <v>279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423</v>
      </c>
      <c r="C195" s="109" t="s">
        <v>281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424</v>
      </c>
      <c r="C196" s="109" t="s">
        <v>283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425</v>
      </c>
      <c r="C197" s="109" t="s">
        <v>285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426</v>
      </c>
      <c r="C198" s="109" t="s">
        <v>287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427</v>
      </c>
      <c r="C199" s="109" t="s">
        <v>289</v>
      </c>
      <c r="D199" s="144">
        <f>D200+D201</f>
        <v>0</v>
      </c>
      <c r="E199" s="246"/>
      <c r="F199" s="88"/>
      <c r="G199" s="88"/>
    </row>
    <row r="200" spans="1:7" x14ac:dyDescent="0.25">
      <c r="A200" s="106">
        <v>200</v>
      </c>
      <c r="B200" s="107" t="s">
        <v>428</v>
      </c>
      <c r="C200" s="109" t="s">
        <v>291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429</v>
      </c>
      <c r="C201" s="109" t="s">
        <v>293</v>
      </c>
      <c r="D201" s="144">
        <f>D202+D203+D204+D205+D206+D207</f>
        <v>0</v>
      </c>
      <c r="E201" s="243"/>
      <c r="F201" s="88"/>
      <c r="G201" s="88"/>
    </row>
    <row r="202" spans="1:7" x14ac:dyDescent="0.25">
      <c r="A202" s="106">
        <v>200</v>
      </c>
      <c r="B202" s="107" t="s">
        <v>430</v>
      </c>
      <c r="C202" s="109" t="s">
        <v>295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431</v>
      </c>
      <c r="C203" s="109" t="s">
        <v>297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432</v>
      </c>
      <c r="C204" s="109" t="s">
        <v>299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433</v>
      </c>
      <c r="C205" s="109" t="s">
        <v>301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434</v>
      </c>
      <c r="C206" s="109" t="s">
        <v>303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435</v>
      </c>
      <c r="C207" s="109" t="s">
        <v>305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436</v>
      </c>
      <c r="C208" s="109" t="s">
        <v>331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437</v>
      </c>
      <c r="C209" s="110" t="s">
        <v>438</v>
      </c>
      <c r="D209" s="154"/>
      <c r="E209" s="229">
        <f>E210</f>
        <v>110000</v>
      </c>
      <c r="F209" s="93"/>
      <c r="G209" s="93">
        <f>G210</f>
        <v>110000</v>
      </c>
    </row>
    <row r="210" spans="1:7" x14ac:dyDescent="0.25">
      <c r="A210" s="106">
        <v>200</v>
      </c>
      <c r="B210" s="107" t="s">
        <v>439</v>
      </c>
      <c r="C210" s="109" t="s">
        <v>440</v>
      </c>
      <c r="D210" s="144"/>
      <c r="E210" s="145">
        <v>110000</v>
      </c>
      <c r="F210" s="75"/>
      <c r="G210" s="75">
        <v>110000</v>
      </c>
    </row>
    <row r="211" spans="1:7" x14ac:dyDescent="0.25">
      <c r="A211" s="81">
        <v>200</v>
      </c>
      <c r="B211" s="105" t="s">
        <v>441</v>
      </c>
      <c r="C211" s="110" t="s">
        <v>442</v>
      </c>
      <c r="D211" s="144"/>
      <c r="E211" s="155">
        <f>E212+E215+E218</f>
        <v>562044.1</v>
      </c>
      <c r="F211" s="93"/>
      <c r="G211" s="93">
        <f>G212+G215+G218</f>
        <v>554644.16</v>
      </c>
    </row>
    <row r="212" spans="1:7" ht="64.5" x14ac:dyDescent="0.25">
      <c r="A212" s="81">
        <v>200</v>
      </c>
      <c r="B212" s="107" t="s">
        <v>443</v>
      </c>
      <c r="C212" s="110" t="s">
        <v>248</v>
      </c>
      <c r="D212" s="144"/>
      <c r="E212" s="155">
        <f>E213</f>
        <v>87100</v>
      </c>
      <c r="F212" s="93"/>
      <c r="G212" s="93">
        <f>G213</f>
        <v>79702.73</v>
      </c>
    </row>
    <row r="213" spans="1:7" x14ac:dyDescent="0.25">
      <c r="A213" s="106">
        <v>200</v>
      </c>
      <c r="B213" s="107" t="s">
        <v>307</v>
      </c>
      <c r="C213" s="109" t="s">
        <v>266</v>
      </c>
      <c r="D213" s="144"/>
      <c r="E213" s="146">
        <f>E214</f>
        <v>87100</v>
      </c>
      <c r="F213" s="75"/>
      <c r="G213" s="75">
        <f>G214</f>
        <v>79702.73</v>
      </c>
    </row>
    <row r="214" spans="1:7" x14ac:dyDescent="0.25">
      <c r="A214" s="106">
        <v>200</v>
      </c>
      <c r="B214" s="107" t="s">
        <v>311</v>
      </c>
      <c r="C214" s="109" t="s">
        <v>276</v>
      </c>
      <c r="D214" s="144"/>
      <c r="E214" s="146">
        <v>87100</v>
      </c>
      <c r="F214" s="75"/>
      <c r="G214" s="75">
        <v>79702.73</v>
      </c>
    </row>
    <row r="215" spans="1:7" x14ac:dyDescent="0.25">
      <c r="A215" s="106">
        <v>200</v>
      </c>
      <c r="B215" s="105" t="s">
        <v>398</v>
      </c>
      <c r="C215" s="109"/>
      <c r="D215" s="144"/>
      <c r="E215" s="155">
        <f>E216</f>
        <v>474944.1</v>
      </c>
      <c r="F215" s="93"/>
      <c r="G215" s="93">
        <f>G216</f>
        <v>474941.43</v>
      </c>
    </row>
    <row r="216" spans="1:7" x14ac:dyDescent="0.25">
      <c r="A216" s="81">
        <v>200</v>
      </c>
      <c r="B216" s="107" t="s">
        <v>444</v>
      </c>
      <c r="C216" s="109" t="s">
        <v>266</v>
      </c>
      <c r="D216" s="144"/>
      <c r="E216" s="146">
        <f>E217</f>
        <v>474944.1</v>
      </c>
      <c r="F216" s="75"/>
      <c r="G216" s="75">
        <f>G217</f>
        <v>474941.43</v>
      </c>
    </row>
    <row r="217" spans="1:7" x14ac:dyDescent="0.25">
      <c r="A217" s="106">
        <v>200</v>
      </c>
      <c r="B217" s="107" t="s">
        <v>445</v>
      </c>
      <c r="C217" s="109" t="s">
        <v>276</v>
      </c>
      <c r="D217" s="144"/>
      <c r="E217" s="146">
        <v>474944.1</v>
      </c>
      <c r="F217" s="75"/>
      <c r="G217" s="75">
        <v>474941.43</v>
      </c>
    </row>
    <row r="218" spans="1:7" ht="26.25" x14ac:dyDescent="0.25">
      <c r="A218" s="81">
        <v>247</v>
      </c>
      <c r="B218" s="105" t="s">
        <v>219</v>
      </c>
      <c r="C218" s="110" t="s">
        <v>220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446</v>
      </c>
      <c r="C219" s="109" t="s">
        <v>238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417</v>
      </c>
      <c r="C220" s="109" t="s">
        <v>266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501</v>
      </c>
      <c r="C221" s="109" t="s">
        <v>276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422</v>
      </c>
      <c r="C222" s="109" t="s">
        <v>279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426</v>
      </c>
      <c r="C223" s="109" t="s">
        <v>287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447</v>
      </c>
      <c r="C224" s="110" t="s">
        <v>448</v>
      </c>
      <c r="D224" s="154">
        <f>D225</f>
        <v>0</v>
      </c>
      <c r="E224" s="241">
        <f>E225</f>
        <v>193200</v>
      </c>
      <c r="F224" s="87">
        <f>F225</f>
        <v>0</v>
      </c>
      <c r="G224" s="71">
        <f>G225</f>
        <v>189892.98</v>
      </c>
    </row>
    <row r="225" spans="1:7" x14ac:dyDescent="0.25">
      <c r="A225" s="106">
        <v>200</v>
      </c>
      <c r="B225" s="107" t="s">
        <v>449</v>
      </c>
      <c r="C225" s="109" t="s">
        <v>450</v>
      </c>
      <c r="D225" s="144">
        <f>D227</f>
        <v>0</v>
      </c>
      <c r="E225" s="130">
        <f>E227</f>
        <v>193200</v>
      </c>
      <c r="F225" s="88">
        <f>F227</f>
        <v>0</v>
      </c>
      <c r="G225" s="94">
        <f>G227</f>
        <v>189892.98</v>
      </c>
    </row>
    <row r="226" spans="1:7" x14ac:dyDescent="0.25">
      <c r="A226" s="106">
        <v>200</v>
      </c>
      <c r="B226" s="107" t="s">
        <v>451</v>
      </c>
      <c r="C226" s="109" t="s">
        <v>238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452</v>
      </c>
      <c r="C227" s="109" t="s">
        <v>453</v>
      </c>
      <c r="D227" s="144">
        <f>D228</f>
        <v>0</v>
      </c>
      <c r="E227" s="130">
        <f>E228</f>
        <v>193200</v>
      </c>
      <c r="F227" s="88">
        <f>F228</f>
        <v>0</v>
      </c>
      <c r="G227" s="94">
        <f>G228</f>
        <v>189892.98</v>
      </c>
    </row>
    <row r="228" spans="1:7" ht="39" x14ac:dyDescent="0.25">
      <c r="A228" s="106">
        <v>200</v>
      </c>
      <c r="B228" s="107" t="s">
        <v>454</v>
      </c>
      <c r="C228" s="109" t="s">
        <v>455</v>
      </c>
      <c r="D228" s="144"/>
      <c r="E228" s="130">
        <v>193200</v>
      </c>
      <c r="F228" s="75"/>
      <c r="G228" s="75">
        <v>189892.98</v>
      </c>
    </row>
    <row r="229" spans="1:7" ht="39" x14ac:dyDescent="0.25">
      <c r="A229" s="81">
        <v>200</v>
      </c>
      <c r="B229" s="105" t="s">
        <v>456</v>
      </c>
      <c r="C229" s="110" t="s">
        <v>457</v>
      </c>
      <c r="D229" s="154">
        <f>D230</f>
        <v>0</v>
      </c>
      <c r="E229" s="241">
        <f>E230</f>
        <v>20000</v>
      </c>
      <c r="F229" s="87">
        <f>F230</f>
        <v>0</v>
      </c>
      <c r="G229" s="71">
        <f>G230</f>
        <v>20000</v>
      </c>
    </row>
    <row r="230" spans="1:7" x14ac:dyDescent="0.25">
      <c r="A230" s="106">
        <v>200</v>
      </c>
      <c r="B230" s="107" t="s">
        <v>458</v>
      </c>
      <c r="C230" s="109" t="s">
        <v>459</v>
      </c>
      <c r="D230" s="144">
        <f>D232</f>
        <v>0</v>
      </c>
      <c r="E230" s="130">
        <f>E232</f>
        <v>20000</v>
      </c>
      <c r="F230" s="88">
        <f>F232</f>
        <v>0</v>
      </c>
      <c r="G230" s="94">
        <f>G232</f>
        <v>20000</v>
      </c>
    </row>
    <row r="231" spans="1:7" x14ac:dyDescent="0.25">
      <c r="A231" s="106">
        <v>200</v>
      </c>
      <c r="B231" s="107" t="s">
        <v>460</v>
      </c>
      <c r="C231" s="109" t="s">
        <v>238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461</v>
      </c>
      <c r="C232" s="109" t="s">
        <v>453</v>
      </c>
      <c r="D232" s="144">
        <f>D233</f>
        <v>0</v>
      </c>
      <c r="E232" s="130">
        <f>E233</f>
        <v>20000</v>
      </c>
      <c r="F232" s="88">
        <f>F233</f>
        <v>0</v>
      </c>
      <c r="G232" s="94">
        <f>G233</f>
        <v>20000</v>
      </c>
    </row>
    <row r="233" spans="1:7" x14ac:dyDescent="0.25">
      <c r="A233" s="106">
        <v>200</v>
      </c>
      <c r="B233" s="107" t="s">
        <v>462</v>
      </c>
      <c r="C233" s="109" t="s">
        <v>463</v>
      </c>
      <c r="D233" s="144"/>
      <c r="E233" s="146">
        <v>20000</v>
      </c>
      <c r="F233" s="75"/>
      <c r="G233" s="75">
        <v>20000</v>
      </c>
    </row>
    <row r="234" spans="1:7" ht="51.75" x14ac:dyDescent="0.25">
      <c r="A234" s="81">
        <v>200</v>
      </c>
      <c r="B234" s="105" t="s">
        <v>464</v>
      </c>
      <c r="C234" s="110" t="s">
        <v>465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375</v>
      </c>
      <c r="C235" s="109" t="s">
        <v>376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386</v>
      </c>
      <c r="C236" s="109" t="s">
        <v>289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387</v>
      </c>
      <c r="C237" s="109" t="s">
        <v>291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466</v>
      </c>
      <c r="C238" s="110" t="s">
        <v>467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375</v>
      </c>
      <c r="C239" s="109" t="s">
        <v>376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386</v>
      </c>
      <c r="C240" s="109" t="s">
        <v>289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387</v>
      </c>
      <c r="C241" s="109" t="s">
        <v>291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371</v>
      </c>
      <c r="C242" s="109" t="s">
        <v>468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469</v>
      </c>
      <c r="C243" s="109" t="s">
        <v>470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415</v>
      </c>
      <c r="C244" s="109" t="s">
        <v>291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589</v>
      </c>
      <c r="C245" s="110" t="s">
        <v>590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416.77</v>
      </c>
      <c r="G245" s="155">
        <f t="shared" si="4"/>
        <v>416.77</v>
      </c>
    </row>
    <row r="246" spans="1:7" ht="25.5" customHeight="1" x14ac:dyDescent="0.25">
      <c r="A246" s="106">
        <v>200</v>
      </c>
      <c r="B246" s="107" t="s">
        <v>592</v>
      </c>
      <c r="C246" s="109" t="s">
        <v>755</v>
      </c>
      <c r="D246" s="144">
        <f t="shared" si="3"/>
        <v>500</v>
      </c>
      <c r="E246" s="146">
        <f t="shared" si="3"/>
        <v>500</v>
      </c>
      <c r="F246" s="75">
        <f t="shared" si="4"/>
        <v>416.77</v>
      </c>
      <c r="G246" s="75">
        <f t="shared" si="4"/>
        <v>416.77</v>
      </c>
    </row>
    <row r="247" spans="1:7" ht="30" customHeight="1" x14ac:dyDescent="0.25">
      <c r="A247" s="106">
        <v>200</v>
      </c>
      <c r="B247" s="107" t="s">
        <v>474</v>
      </c>
      <c r="C247" s="109" t="s">
        <v>756</v>
      </c>
      <c r="D247" s="144">
        <f t="shared" si="3"/>
        <v>500</v>
      </c>
      <c r="E247" s="146">
        <f t="shared" si="3"/>
        <v>500</v>
      </c>
      <c r="F247" s="75">
        <f t="shared" si="4"/>
        <v>416.77</v>
      </c>
      <c r="G247" s="75">
        <f t="shared" si="4"/>
        <v>416.77</v>
      </c>
    </row>
    <row r="248" spans="1:7" x14ac:dyDescent="0.25">
      <c r="A248" s="106">
        <v>200</v>
      </c>
      <c r="B248" s="107" t="s">
        <v>591</v>
      </c>
      <c r="C248" s="109" t="s">
        <v>757</v>
      </c>
      <c r="D248" s="144">
        <v>500</v>
      </c>
      <c r="E248" s="146">
        <v>500</v>
      </c>
      <c r="F248" s="75">
        <f>G248</f>
        <v>416.77</v>
      </c>
      <c r="G248" s="75">
        <v>416.77</v>
      </c>
    </row>
    <row r="249" spans="1:7" ht="39" x14ac:dyDescent="0.25">
      <c r="A249" s="81">
        <v>200</v>
      </c>
      <c r="B249" s="105" t="s">
        <v>471</v>
      </c>
      <c r="C249" s="110" t="s">
        <v>472</v>
      </c>
      <c r="D249" s="241"/>
      <c r="E249" s="241">
        <f>E255+E250+E254</f>
        <v>195500</v>
      </c>
      <c r="F249" s="87">
        <f>F255</f>
        <v>0</v>
      </c>
      <c r="G249" s="72">
        <f>G255+G250+G254</f>
        <v>194689.05</v>
      </c>
    </row>
    <row r="250" spans="1:7" ht="64.5" x14ac:dyDescent="0.25">
      <c r="A250" s="81">
        <v>200</v>
      </c>
      <c r="B250" s="107" t="s">
        <v>247</v>
      </c>
      <c r="C250" s="109" t="s">
        <v>248</v>
      </c>
      <c r="D250" s="241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473</v>
      </c>
      <c r="C251" s="109" t="s">
        <v>287</v>
      </c>
      <c r="D251" s="241"/>
      <c r="E251" s="130"/>
      <c r="F251" s="88"/>
      <c r="G251" s="88"/>
    </row>
    <row r="252" spans="1:7" x14ac:dyDescent="0.25">
      <c r="A252" s="106">
        <v>200</v>
      </c>
      <c r="B252" s="109" t="s">
        <v>225</v>
      </c>
      <c r="C252" s="109" t="s">
        <v>226</v>
      </c>
      <c r="D252" s="241"/>
      <c r="E252" s="130">
        <f>E253</f>
        <v>50000</v>
      </c>
      <c r="F252" s="88"/>
      <c r="G252" s="94">
        <f>G253</f>
        <v>50000</v>
      </c>
    </row>
    <row r="253" spans="1:7" ht="26.25" x14ac:dyDescent="0.25">
      <c r="A253" s="106">
        <v>200</v>
      </c>
      <c r="B253" s="109" t="s">
        <v>342</v>
      </c>
      <c r="C253" s="109" t="s">
        <v>476</v>
      </c>
      <c r="D253" s="241"/>
      <c r="E253" s="130">
        <f>E254</f>
        <v>50000</v>
      </c>
      <c r="F253" s="88"/>
      <c r="G253" s="94">
        <f>G254</f>
        <v>50000</v>
      </c>
    </row>
    <row r="254" spans="1:7" ht="26.25" x14ac:dyDescent="0.25">
      <c r="A254" s="106">
        <v>200</v>
      </c>
      <c r="B254" s="109" t="s">
        <v>801</v>
      </c>
      <c r="C254" s="109" t="s">
        <v>476</v>
      </c>
      <c r="D254" s="241"/>
      <c r="E254" s="130">
        <v>50000</v>
      </c>
      <c r="F254" s="88"/>
      <c r="G254" s="94">
        <v>50000</v>
      </c>
    </row>
    <row r="255" spans="1:7" x14ac:dyDescent="0.25">
      <c r="A255" s="106">
        <v>200</v>
      </c>
      <c r="B255" s="109" t="s">
        <v>388</v>
      </c>
      <c r="C255" s="110" t="s">
        <v>389</v>
      </c>
      <c r="D255" s="146"/>
      <c r="E255" s="130">
        <f>E258</f>
        <v>145500</v>
      </c>
      <c r="F255" s="88"/>
      <c r="G255" s="75">
        <f>G256</f>
        <v>144689.04999999999</v>
      </c>
    </row>
    <row r="256" spans="1:7" x14ac:dyDescent="0.25">
      <c r="A256" s="106">
        <v>200</v>
      </c>
      <c r="B256" s="109" t="s">
        <v>390</v>
      </c>
      <c r="C256" s="109" t="s">
        <v>238</v>
      </c>
      <c r="D256" s="144"/>
      <c r="E256" s="130">
        <f>E258</f>
        <v>145500</v>
      </c>
      <c r="F256" s="75"/>
      <c r="G256" s="75">
        <f>G257</f>
        <v>144689.04999999999</v>
      </c>
    </row>
    <row r="257" spans="1:7" ht="26.25" x14ac:dyDescent="0.25">
      <c r="A257" s="106">
        <v>200</v>
      </c>
      <c r="B257" s="109" t="s">
        <v>475</v>
      </c>
      <c r="C257" s="110" t="s">
        <v>476</v>
      </c>
      <c r="D257" s="146"/>
      <c r="E257" s="130">
        <f>E258</f>
        <v>145500</v>
      </c>
      <c r="F257" s="88"/>
      <c r="G257" s="75">
        <f>G258</f>
        <v>144689.04999999999</v>
      </c>
    </row>
    <row r="258" spans="1:7" ht="26.25" x14ac:dyDescent="0.25">
      <c r="A258" s="106">
        <v>200</v>
      </c>
      <c r="B258" s="109" t="s">
        <v>477</v>
      </c>
      <c r="C258" s="110" t="s">
        <v>476</v>
      </c>
      <c r="D258" s="146"/>
      <c r="E258" s="146">
        <v>145500</v>
      </c>
      <c r="F258" s="75"/>
      <c r="G258" s="75">
        <v>144689.04999999999</v>
      </c>
    </row>
    <row r="259" spans="1:7" ht="64.5" x14ac:dyDescent="0.25">
      <c r="A259" s="81">
        <v>200</v>
      </c>
      <c r="B259" s="105" t="s">
        <v>478</v>
      </c>
      <c r="C259" s="110" t="s">
        <v>479</v>
      </c>
      <c r="D259" s="154">
        <f t="shared" ref="D259:G261" si="5">D260</f>
        <v>0</v>
      </c>
      <c r="E259" s="154">
        <f t="shared" si="5"/>
        <v>0</v>
      </c>
      <c r="F259" s="87">
        <f t="shared" si="5"/>
        <v>0</v>
      </c>
      <c r="G259" s="87">
        <f t="shared" si="5"/>
        <v>0</v>
      </c>
    </row>
    <row r="260" spans="1:7" x14ac:dyDescent="0.25">
      <c r="A260" s="106">
        <v>200</v>
      </c>
      <c r="B260" s="107" t="s">
        <v>397</v>
      </c>
      <c r="C260" s="109" t="s">
        <v>398</v>
      </c>
      <c r="D260" s="144">
        <f t="shared" si="5"/>
        <v>0</v>
      </c>
      <c r="E260" s="144">
        <f t="shared" si="5"/>
        <v>0</v>
      </c>
      <c r="F260" s="88">
        <f t="shared" si="5"/>
        <v>0</v>
      </c>
      <c r="G260" s="88">
        <f t="shared" si="5"/>
        <v>0</v>
      </c>
    </row>
    <row r="261" spans="1:7" x14ac:dyDescent="0.25">
      <c r="A261" s="106">
        <v>200</v>
      </c>
      <c r="B261" s="107" t="s">
        <v>480</v>
      </c>
      <c r="C261" s="109" t="s">
        <v>382</v>
      </c>
      <c r="D261" s="144">
        <f t="shared" si="5"/>
        <v>0</v>
      </c>
      <c r="E261" s="144">
        <f t="shared" si="5"/>
        <v>0</v>
      </c>
      <c r="F261" s="88">
        <f t="shared" si="5"/>
        <v>0</v>
      </c>
      <c r="G261" s="88">
        <f t="shared" si="5"/>
        <v>0</v>
      </c>
    </row>
    <row r="262" spans="1:7" ht="39" x14ac:dyDescent="0.25">
      <c r="A262" s="106">
        <v>200</v>
      </c>
      <c r="B262" s="107" t="s">
        <v>481</v>
      </c>
      <c r="C262" s="109" t="s">
        <v>482</v>
      </c>
      <c r="D262" s="144"/>
      <c r="E262" s="146"/>
      <c r="F262" s="75"/>
      <c r="G262" s="78"/>
    </row>
    <row r="263" spans="1:7" ht="26.25" x14ac:dyDescent="0.25">
      <c r="A263" s="81">
        <v>200</v>
      </c>
      <c r="B263" s="105" t="s">
        <v>483</v>
      </c>
      <c r="C263" s="110" t="s">
        <v>484</v>
      </c>
      <c r="D263" s="154">
        <f>D264+D268</f>
        <v>0</v>
      </c>
      <c r="E263" s="242">
        <f>E264+E266+E268</f>
        <v>2000</v>
      </c>
      <c r="F263" s="258">
        <f>F264+F268</f>
        <v>0</v>
      </c>
      <c r="G263" s="72">
        <f>G266+G268+G264</f>
        <v>1173</v>
      </c>
    </row>
    <row r="264" spans="1:7" ht="64.5" x14ac:dyDescent="0.25">
      <c r="A264" s="106">
        <v>200</v>
      </c>
      <c r="B264" s="107" t="s">
        <v>247</v>
      </c>
      <c r="C264" s="109" t="s">
        <v>248</v>
      </c>
      <c r="D264" s="144">
        <f>D265</f>
        <v>0</v>
      </c>
      <c r="E264" s="246">
        <f>E265</f>
        <v>2000</v>
      </c>
      <c r="F264" s="90">
        <f>F265</f>
        <v>0</v>
      </c>
      <c r="G264" s="91">
        <f>G265</f>
        <v>1173</v>
      </c>
    </row>
    <row r="265" spans="1:7" x14ac:dyDescent="0.25">
      <c r="A265" s="106">
        <v>200</v>
      </c>
      <c r="B265" s="107" t="s">
        <v>485</v>
      </c>
      <c r="C265" s="109" t="s">
        <v>287</v>
      </c>
      <c r="D265" s="144"/>
      <c r="E265" s="246">
        <v>2000</v>
      </c>
      <c r="F265" s="90"/>
      <c r="G265" s="91">
        <v>1173</v>
      </c>
    </row>
    <row r="266" spans="1:7" x14ac:dyDescent="0.25">
      <c r="A266" s="106">
        <v>200</v>
      </c>
      <c r="B266" s="107" t="s">
        <v>388</v>
      </c>
      <c r="C266" s="109" t="s">
        <v>389</v>
      </c>
      <c r="D266" s="144"/>
      <c r="E266" s="243">
        <f>E267</f>
        <v>0</v>
      </c>
      <c r="F266" s="75"/>
      <c r="G266" s="92">
        <f>G267</f>
        <v>0</v>
      </c>
    </row>
    <row r="267" spans="1:7" x14ac:dyDescent="0.25">
      <c r="A267" s="106">
        <v>200</v>
      </c>
      <c r="B267" s="107" t="s">
        <v>486</v>
      </c>
      <c r="C267" s="109" t="s">
        <v>287</v>
      </c>
      <c r="D267" s="144"/>
      <c r="E267" s="243"/>
      <c r="F267" s="75"/>
      <c r="G267" s="75"/>
    </row>
    <row r="268" spans="1:7" x14ac:dyDescent="0.25">
      <c r="A268" s="106">
        <v>200</v>
      </c>
      <c r="B268" s="107" t="s">
        <v>397</v>
      </c>
      <c r="C268" s="109" t="s">
        <v>398</v>
      </c>
      <c r="D268" s="144">
        <f>D269</f>
        <v>0</v>
      </c>
      <c r="E268" s="144">
        <f>E269</f>
        <v>0</v>
      </c>
      <c r="F268" s="88">
        <f>F269</f>
        <v>0</v>
      </c>
      <c r="G268" s="88">
        <f>G269</f>
        <v>0</v>
      </c>
    </row>
    <row r="269" spans="1:7" x14ac:dyDescent="0.25">
      <c r="A269" s="106">
        <v>200</v>
      </c>
      <c r="B269" s="107" t="s">
        <v>487</v>
      </c>
      <c r="C269" s="109" t="s">
        <v>287</v>
      </c>
      <c r="D269" s="144"/>
      <c r="E269" s="145"/>
      <c r="F269" s="75"/>
      <c r="G269" s="75"/>
    </row>
    <row r="270" spans="1:7" ht="25.5" hidden="1" customHeight="1" x14ac:dyDescent="0.25">
      <c r="A270" s="81">
        <v>200</v>
      </c>
      <c r="B270" s="105" t="s">
        <v>488</v>
      </c>
      <c r="C270" s="110" t="s">
        <v>333</v>
      </c>
      <c r="D270" s="154">
        <f>D271+D273</f>
        <v>0</v>
      </c>
      <c r="E270" s="154">
        <f>E271</f>
        <v>0</v>
      </c>
      <c r="F270" s="87">
        <f>F271+F273</f>
        <v>0</v>
      </c>
      <c r="G270" s="71">
        <f>G271</f>
        <v>0</v>
      </c>
    </row>
    <row r="271" spans="1:7" ht="26.25" hidden="1" x14ac:dyDescent="0.25">
      <c r="A271" s="106">
        <v>200</v>
      </c>
      <c r="B271" s="107" t="s">
        <v>332</v>
      </c>
      <c r="C271" s="110" t="s">
        <v>333</v>
      </c>
      <c r="D271" s="144">
        <f>D272</f>
        <v>0</v>
      </c>
      <c r="E271" s="144">
        <f>E272</f>
        <v>0</v>
      </c>
      <c r="F271" s="88">
        <f>F272</f>
        <v>0</v>
      </c>
      <c r="G271" s="94">
        <f>G272</f>
        <v>0</v>
      </c>
    </row>
    <row r="272" spans="1:7" hidden="1" x14ac:dyDescent="0.25">
      <c r="A272" s="106">
        <v>200</v>
      </c>
      <c r="B272" s="107" t="s">
        <v>489</v>
      </c>
      <c r="C272" s="109" t="s">
        <v>238</v>
      </c>
      <c r="D272" s="144"/>
      <c r="E272" s="145">
        <f>E274</f>
        <v>0</v>
      </c>
      <c r="F272" s="75"/>
      <c r="G272" s="75">
        <f>G274</f>
        <v>0</v>
      </c>
    </row>
    <row r="273" spans="1:8" hidden="1" x14ac:dyDescent="0.25">
      <c r="A273" s="106">
        <v>200</v>
      </c>
      <c r="B273" s="107" t="s">
        <v>490</v>
      </c>
      <c r="C273" s="109" t="s">
        <v>220</v>
      </c>
      <c r="D273" s="144">
        <f>D274</f>
        <v>0</v>
      </c>
      <c r="E273" s="144">
        <f>E274</f>
        <v>0</v>
      </c>
      <c r="F273" s="88">
        <f>F274</f>
        <v>0</v>
      </c>
      <c r="G273" s="77">
        <f>G274</f>
        <v>0</v>
      </c>
    </row>
    <row r="274" spans="1:8" hidden="1" x14ac:dyDescent="0.25">
      <c r="A274" s="106">
        <v>200</v>
      </c>
      <c r="B274" s="107" t="s">
        <v>491</v>
      </c>
      <c r="C274" s="109" t="s">
        <v>287</v>
      </c>
      <c r="D274" s="144"/>
      <c r="E274" s="145"/>
      <c r="F274" s="75"/>
      <c r="G274" s="77"/>
    </row>
    <row r="275" spans="1:8" x14ac:dyDescent="0.25">
      <c r="A275" s="81">
        <v>200</v>
      </c>
      <c r="B275" s="105" t="s">
        <v>791</v>
      </c>
      <c r="C275" s="110" t="s">
        <v>792</v>
      </c>
      <c r="D275" s="154">
        <f>D276+D281</f>
        <v>0</v>
      </c>
      <c r="E275" s="242">
        <f>E276</f>
        <v>4500</v>
      </c>
      <c r="F275" s="87"/>
      <c r="G275" s="93">
        <f>G276</f>
        <v>4348.6000000000004</v>
      </c>
    </row>
    <row r="276" spans="1:8" ht="64.5" x14ac:dyDescent="0.25">
      <c r="A276" s="106">
        <v>200</v>
      </c>
      <c r="B276" s="107" t="s">
        <v>388</v>
      </c>
      <c r="C276" s="109" t="s">
        <v>248</v>
      </c>
      <c r="D276" s="144"/>
      <c r="E276" s="246">
        <f>E277</f>
        <v>4500</v>
      </c>
      <c r="F276" s="75"/>
      <c r="G276" s="75">
        <f>G277</f>
        <v>4348.6000000000004</v>
      </c>
    </row>
    <row r="277" spans="1:8" x14ac:dyDescent="0.25">
      <c r="A277" s="106">
        <v>200</v>
      </c>
      <c r="B277" s="107" t="s">
        <v>486</v>
      </c>
      <c r="C277" s="109" t="s">
        <v>287</v>
      </c>
      <c r="D277" s="144"/>
      <c r="E277" s="246">
        <v>4500</v>
      </c>
      <c r="F277" s="75"/>
      <c r="G277" s="75">
        <v>4348.6000000000004</v>
      </c>
    </row>
    <row r="278" spans="1:8" x14ac:dyDescent="0.25">
      <c r="A278" s="81">
        <v>200</v>
      </c>
      <c r="B278" s="105" t="s">
        <v>492</v>
      </c>
      <c r="C278" s="110" t="s">
        <v>493</v>
      </c>
      <c r="D278" s="154">
        <f>D281+D283+D285</f>
        <v>0</v>
      </c>
      <c r="E278" s="241">
        <f>E279+E281+E283+E285</f>
        <v>4900</v>
      </c>
      <c r="F278" s="87">
        <f>F281+F283+F285</f>
        <v>0</v>
      </c>
      <c r="G278" s="71">
        <f>G279+G281+G283+G285</f>
        <v>4754.18</v>
      </c>
    </row>
    <row r="279" spans="1:8" ht="64.5" x14ac:dyDescent="0.25">
      <c r="A279" s="81">
        <v>200</v>
      </c>
      <c r="B279" s="105" t="s">
        <v>494</v>
      </c>
      <c r="C279" s="109" t="s">
        <v>248</v>
      </c>
      <c r="D279" s="154"/>
      <c r="E279" s="130">
        <f>E280</f>
        <v>0</v>
      </c>
      <c r="F279" s="88"/>
      <c r="G279" s="94">
        <f>G280</f>
        <v>0</v>
      </c>
    </row>
    <row r="280" spans="1:8" ht="39" x14ac:dyDescent="0.25">
      <c r="A280" s="81">
        <v>200</v>
      </c>
      <c r="B280" s="105" t="s">
        <v>495</v>
      </c>
      <c r="C280" s="109" t="s">
        <v>496</v>
      </c>
      <c r="D280" s="154"/>
      <c r="E280" s="130"/>
      <c r="F280" s="88"/>
      <c r="G280" s="94"/>
    </row>
    <row r="281" spans="1:8" ht="39" x14ac:dyDescent="0.25">
      <c r="A281" s="106">
        <v>200</v>
      </c>
      <c r="B281" s="105" t="s">
        <v>758</v>
      </c>
      <c r="C281" s="109" t="s">
        <v>759</v>
      </c>
      <c r="D281" s="144">
        <f>D282</f>
        <v>0</v>
      </c>
      <c r="E281" s="130">
        <v>100</v>
      </c>
      <c r="F281" s="88">
        <f>F282</f>
        <v>0</v>
      </c>
      <c r="G281" s="94">
        <v>36.68</v>
      </c>
    </row>
    <row r="282" spans="1:8" x14ac:dyDescent="0.25">
      <c r="A282" s="106">
        <v>200</v>
      </c>
      <c r="B282" s="105" t="s">
        <v>758</v>
      </c>
      <c r="C282" s="109" t="s">
        <v>287</v>
      </c>
      <c r="D282" s="144"/>
      <c r="E282" s="146"/>
      <c r="F282" s="75"/>
      <c r="G282" s="75"/>
    </row>
    <row r="283" spans="1:8" ht="1.5" customHeight="1" x14ac:dyDescent="0.25">
      <c r="A283" s="106">
        <v>200</v>
      </c>
      <c r="B283" s="107" t="s">
        <v>247</v>
      </c>
      <c r="C283" s="109" t="s">
        <v>248</v>
      </c>
      <c r="D283" s="144">
        <f>D284</f>
        <v>0</v>
      </c>
      <c r="E283" s="144">
        <f>E284</f>
        <v>4800</v>
      </c>
      <c r="F283" s="88">
        <f>F284</f>
        <v>0</v>
      </c>
      <c r="G283" s="88">
        <f>G284</f>
        <v>4717.5</v>
      </c>
    </row>
    <row r="284" spans="1:8" ht="39" x14ac:dyDescent="0.25">
      <c r="A284" s="106">
        <v>200</v>
      </c>
      <c r="B284" s="107" t="s">
        <v>473</v>
      </c>
      <c r="C284" s="109" t="s">
        <v>496</v>
      </c>
      <c r="D284" s="144"/>
      <c r="E284" s="145">
        <v>4800</v>
      </c>
      <c r="F284" s="75"/>
      <c r="G284" s="75">
        <v>4717.5</v>
      </c>
    </row>
    <row r="285" spans="1:8" x14ac:dyDescent="0.25">
      <c r="A285" s="106">
        <v>200</v>
      </c>
      <c r="B285" s="107" t="s">
        <v>426</v>
      </c>
      <c r="C285" s="109" t="s">
        <v>220</v>
      </c>
      <c r="D285" s="144">
        <f>D286</f>
        <v>0</v>
      </c>
      <c r="E285" s="130">
        <f>E286</f>
        <v>0</v>
      </c>
      <c r="F285" s="88">
        <f>F286</f>
        <v>0</v>
      </c>
      <c r="G285" s="75">
        <f>G286</f>
        <v>0</v>
      </c>
    </row>
    <row r="286" spans="1:8" x14ac:dyDescent="0.25">
      <c r="A286" s="106">
        <v>200</v>
      </c>
      <c r="B286" s="107" t="s">
        <v>497</v>
      </c>
      <c r="C286" s="107" t="s">
        <v>287</v>
      </c>
      <c r="D286" s="88"/>
      <c r="E286" s="75"/>
      <c r="F286" s="75"/>
      <c r="G286" s="75"/>
    </row>
    <row r="287" spans="1:8" ht="26.25" x14ac:dyDescent="0.25">
      <c r="A287" s="81"/>
      <c r="B287" s="105" t="s">
        <v>498</v>
      </c>
      <c r="C287" s="105" t="s">
        <v>499</v>
      </c>
      <c r="D287" s="295">
        <f>Доходы!D12-Расходы!D245</f>
        <v>12603172.779999999</v>
      </c>
      <c r="E287" s="229">
        <f>Доходы!E12-Расходы!E6</f>
        <v>-581000</v>
      </c>
      <c r="F287" s="296" t="s">
        <v>812</v>
      </c>
      <c r="G287" s="296" t="s">
        <v>813</v>
      </c>
      <c r="H287" s="62"/>
    </row>
    <row r="288" spans="1:8" x14ac:dyDescent="0.25">
      <c r="E288" s="320"/>
      <c r="F288" s="320"/>
      <c r="G288" s="321"/>
    </row>
    <row r="289" spans="1:7" x14ac:dyDescent="0.25">
      <c r="A289" s="112" t="s">
        <v>500</v>
      </c>
      <c r="B289" s="113" t="s">
        <v>799</v>
      </c>
      <c r="C289" s="114" t="s">
        <v>800</v>
      </c>
      <c r="E289" s="322"/>
      <c r="F289" s="322"/>
      <c r="G289" s="321"/>
    </row>
    <row r="290" spans="1:7" x14ac:dyDescent="0.25">
      <c r="B290" s="112"/>
      <c r="C290" s="112"/>
      <c r="D290" s="115"/>
      <c r="E290" s="323"/>
      <c r="F290" s="323"/>
      <c r="G290" s="324"/>
    </row>
    <row r="291" spans="1:7" ht="15" x14ac:dyDescent="0.25">
      <c r="B291" s="112" t="s">
        <v>783</v>
      </c>
      <c r="C291" s="319" t="s">
        <v>785</v>
      </c>
      <c r="D291" s="319"/>
      <c r="E291" s="319"/>
      <c r="F291" s="319"/>
      <c r="G291" s="319"/>
    </row>
  </sheetData>
  <mergeCells count="8">
    <mergeCell ref="C291:G291"/>
    <mergeCell ref="E288:G288"/>
    <mergeCell ref="E289:G289"/>
    <mergeCell ref="E290:G290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55" workbookViewId="0">
      <selection activeCell="A45" sqref="A45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4" t="s">
        <v>503</v>
      </c>
      <c r="C1" s="321"/>
      <c r="D1" s="321"/>
      <c r="E1" s="127"/>
    </row>
    <row r="2" spans="1:10" x14ac:dyDescent="0.25">
      <c r="A2" s="119"/>
      <c r="B2" s="314" t="s">
        <v>814</v>
      </c>
      <c r="C2" s="321"/>
      <c r="D2" s="321"/>
      <c r="E2" s="127"/>
    </row>
    <row r="3" spans="1:10" x14ac:dyDescent="0.25">
      <c r="A3" s="119" t="s">
        <v>504</v>
      </c>
      <c r="B3" s="315" t="s">
        <v>786</v>
      </c>
      <c r="C3" s="330"/>
      <c r="D3" s="330"/>
      <c r="E3" s="128" t="s">
        <v>504</v>
      </c>
    </row>
    <row r="4" spans="1:10" ht="63" x14ac:dyDescent="0.25">
      <c r="A4" s="86" t="s">
        <v>505</v>
      </c>
      <c r="B4" s="86" t="s">
        <v>211</v>
      </c>
      <c r="C4" s="86" t="s">
        <v>212</v>
      </c>
      <c r="D4" s="129" t="s">
        <v>593</v>
      </c>
      <c r="E4" s="129" t="s">
        <v>594</v>
      </c>
      <c r="F4" s="86" t="s">
        <v>595</v>
      </c>
    </row>
    <row r="5" spans="1:10" ht="31.5" x14ac:dyDescent="0.25">
      <c r="A5" s="88" t="s">
        <v>506</v>
      </c>
      <c r="B5" s="88" t="s">
        <v>507</v>
      </c>
      <c r="C5" s="89" t="s">
        <v>216</v>
      </c>
      <c r="D5" s="94">
        <f>D6+D35</f>
        <v>16088856.779999999</v>
      </c>
      <c r="E5" s="94">
        <f>E6+E35</f>
        <v>15970253.219999999</v>
      </c>
      <c r="F5" s="120">
        <f>E5/D5*100</f>
        <v>99.262821705595414</v>
      </c>
      <c r="G5" s="126"/>
      <c r="H5" s="126"/>
      <c r="J5" s="226">
        <f>Расходы!G6-Краткие!E5</f>
        <v>0</v>
      </c>
    </row>
    <row r="6" spans="1:10" x14ac:dyDescent="0.25">
      <c r="A6" s="88" t="s">
        <v>508</v>
      </c>
      <c r="B6" s="88" t="s">
        <v>509</v>
      </c>
      <c r="C6" s="89" t="s">
        <v>238</v>
      </c>
      <c r="D6" s="94">
        <f>D7+D11+D20+D26+D30</f>
        <v>15095072.779999999</v>
      </c>
      <c r="E6" s="94">
        <f>E7+E11+E20+E26+E30</f>
        <v>15008146.939999999</v>
      </c>
      <c r="F6" s="120">
        <f>E6/D6*100</f>
        <v>99.424144280276877</v>
      </c>
    </row>
    <row r="7" spans="1:10" ht="47.25" x14ac:dyDescent="0.25">
      <c r="A7" s="88" t="s">
        <v>510</v>
      </c>
      <c r="B7" s="88" t="s">
        <v>511</v>
      </c>
      <c r="C7" s="89" t="s">
        <v>512</v>
      </c>
      <c r="D7" s="94">
        <f>SUM(D8:D10)</f>
        <v>2796389</v>
      </c>
      <c r="E7" s="94">
        <f>SUM(E8:E10)</f>
        <v>2779463.35</v>
      </c>
      <c r="F7" s="120">
        <f>E7/D7*100</f>
        <v>99.394731920344412</v>
      </c>
    </row>
    <row r="8" spans="1:10" x14ac:dyDescent="0.25">
      <c r="A8" s="88" t="s">
        <v>513</v>
      </c>
      <c r="B8" s="88" t="s">
        <v>514</v>
      </c>
      <c r="C8" s="89" t="s">
        <v>515</v>
      </c>
      <c r="D8" s="94">
        <f>Расходы!E9+Расходы!E23+Расходы!E29+Расходы!E32</f>
        <v>2146204</v>
      </c>
      <c r="E8" s="94">
        <f>Расходы!G9+Расходы!G23+Расходы!G29+Расходы!G32</f>
        <v>2137547.7000000002</v>
      </c>
      <c r="F8" s="120">
        <f>E8/D8*100</f>
        <v>99.596669282137213</v>
      </c>
    </row>
    <row r="9" spans="1:10" x14ac:dyDescent="0.25">
      <c r="A9" s="88" t="s">
        <v>516</v>
      </c>
      <c r="B9" s="88" t="s">
        <v>517</v>
      </c>
      <c r="C9" s="89" t="s">
        <v>518</v>
      </c>
      <c r="D9" s="94"/>
      <c r="E9" s="94"/>
      <c r="F9" s="121"/>
    </row>
    <row r="10" spans="1:10" ht="31.5" x14ac:dyDescent="0.25">
      <c r="A10" s="88" t="s">
        <v>521</v>
      </c>
      <c r="B10" s="88" t="s">
        <v>522</v>
      </c>
      <c r="C10" s="89" t="s">
        <v>523</v>
      </c>
      <c r="D10" s="94">
        <f>Расходы!E16+Расходы!E35+Расходы!E39+Расходы!E41</f>
        <v>650185</v>
      </c>
      <c r="E10" s="94">
        <f>Расходы!G16+Расходы!G35+Расходы!G39+Расходы!G41</f>
        <v>641915.65</v>
      </c>
      <c r="F10" s="120">
        <f>E10/D10*100</f>
        <v>98.72815429454694</v>
      </c>
    </row>
    <row r="11" spans="1:10" x14ac:dyDescent="0.25">
      <c r="A11" s="88" t="s">
        <v>524</v>
      </c>
      <c r="B11" s="87" t="s">
        <v>525</v>
      </c>
      <c r="C11" s="79" t="s">
        <v>526</v>
      </c>
      <c r="D11" s="94">
        <f>SUM(D12:D19)</f>
        <v>11864183.779999999</v>
      </c>
      <c r="E11" s="94">
        <f>SUM(E12:E19)</f>
        <v>11799642.76</v>
      </c>
      <c r="F11" s="120">
        <f>E11/D11*100</f>
        <v>99.45600117802627</v>
      </c>
    </row>
    <row r="12" spans="1:10" s="213" customFormat="1" x14ac:dyDescent="0.25">
      <c r="A12" s="144" t="s">
        <v>527</v>
      </c>
      <c r="B12" s="144" t="s">
        <v>528</v>
      </c>
      <c r="C12" s="211" t="s">
        <v>274</v>
      </c>
      <c r="D12" s="130">
        <f>Расходы!E70+Расходы!E190</f>
        <v>47200</v>
      </c>
      <c r="E12" s="130">
        <f>Расходы!G70</f>
        <v>39604.94</v>
      </c>
      <c r="F12" s="212">
        <f>E12/D12*100</f>
        <v>83.908771186440674</v>
      </c>
    </row>
    <row r="13" spans="1:10" x14ac:dyDescent="0.25">
      <c r="A13" s="88" t="s">
        <v>529</v>
      </c>
      <c r="B13" s="88" t="s">
        <v>530</v>
      </c>
      <c r="C13" s="89" t="s">
        <v>310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531</v>
      </c>
      <c r="B14" s="88" t="s">
        <v>532</v>
      </c>
      <c r="C14" s="89" t="s">
        <v>276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561144.16</v>
      </c>
      <c r="F14" s="120">
        <f>E14/D14*100</f>
        <v>98.611717439825853</v>
      </c>
    </row>
    <row r="15" spans="1:10" ht="47.25" x14ac:dyDescent="0.25">
      <c r="A15" s="88" t="s">
        <v>533</v>
      </c>
      <c r="B15" s="88" t="s">
        <v>534</v>
      </c>
      <c r="C15" s="89" t="s">
        <v>313</v>
      </c>
      <c r="D15" s="94"/>
      <c r="E15" s="94"/>
      <c r="F15" s="120"/>
    </row>
    <row r="16" spans="1:10" ht="31.5" x14ac:dyDescent="0.25">
      <c r="A16" s="88" t="s">
        <v>535</v>
      </c>
      <c r="B16" s="88" t="s">
        <v>536</v>
      </c>
      <c r="C16" s="89" t="s">
        <v>537</v>
      </c>
      <c r="D16" s="94">
        <f>Расходы!E45+Расходы!E74+Расходы!E134+Расходы!E142+Расходы!E147+Расходы!E162+Расходы!E173+Расходы!E183+Расходы!E193</f>
        <v>10474939.68</v>
      </c>
      <c r="E16" s="94">
        <f>Расходы!G45+Расходы!G74+Расходы!G134+Расходы!G142+Расходы!G147+Расходы!G152+Расходы!G162+Расходы!G173+Расходы!G183+Расходы!G193</f>
        <v>10434301.77</v>
      </c>
      <c r="F16" s="120">
        <f>E16/D16*100</f>
        <v>99.61204635786504</v>
      </c>
    </row>
    <row r="17" spans="1:6" x14ac:dyDescent="0.25">
      <c r="A17" s="88" t="s">
        <v>538</v>
      </c>
      <c r="B17" s="98" t="s">
        <v>539</v>
      </c>
      <c r="C17" s="89" t="s">
        <v>540</v>
      </c>
      <c r="D17" s="94">
        <f>Расходы!E75+Расходы!E135+Расходы!E143+Расходы!E148+Расходы!E153+Расходы!E174+Расходы!E210+Расходы!E163</f>
        <v>763000</v>
      </c>
      <c r="E17" s="94">
        <f>Расходы!G75+Расходы!G135+Расходы!G143+Расходы!G148+Расходы!G153+Расходы!G174+Расходы!G194+Расходы!G210+Расходы!G222+Расходы!G163</f>
        <v>755034.65</v>
      </c>
      <c r="F17" s="120">
        <f>E17/D17*100</f>
        <v>98.956048492791609</v>
      </c>
    </row>
    <row r="18" spans="1:6" x14ac:dyDescent="0.25">
      <c r="A18" s="88"/>
      <c r="B18" s="98" t="s">
        <v>541</v>
      </c>
      <c r="C18" s="89" t="s">
        <v>281</v>
      </c>
      <c r="D18" s="94">
        <f>Расходы!E76+Расходы!E195</f>
        <v>10000</v>
      </c>
      <c r="E18" s="94">
        <f>Расходы!G195+Расходы!G76</f>
        <v>9557.24</v>
      </c>
      <c r="F18" s="120">
        <f>E18/D18*100</f>
        <v>95.572400000000002</v>
      </c>
    </row>
    <row r="19" spans="1:6" x14ac:dyDescent="0.25">
      <c r="A19" s="88"/>
      <c r="B19" s="98" t="s">
        <v>542</v>
      </c>
      <c r="C19" s="89" t="s">
        <v>540</v>
      </c>
      <c r="D19" s="94"/>
      <c r="E19" s="94"/>
      <c r="F19" s="120">
        <v>0</v>
      </c>
    </row>
    <row r="20" spans="1:6" ht="31.5" x14ac:dyDescent="0.25">
      <c r="A20" s="88" t="s">
        <v>543</v>
      </c>
      <c r="B20" s="88" t="s">
        <v>544</v>
      </c>
      <c r="C20" s="89" t="s">
        <v>545</v>
      </c>
      <c r="D20" s="94">
        <f>D21</f>
        <v>500</v>
      </c>
      <c r="E20" s="94">
        <f>E21</f>
        <v>416.77</v>
      </c>
      <c r="F20" s="120">
        <v>0</v>
      </c>
    </row>
    <row r="21" spans="1:6" ht="48" customHeight="1" x14ac:dyDescent="0.25">
      <c r="A21" s="88" t="s">
        <v>546</v>
      </c>
      <c r="B21" s="88" t="s">
        <v>547</v>
      </c>
      <c r="C21" s="89" t="s">
        <v>548</v>
      </c>
      <c r="D21" s="94">
        <f>Расходы!E248</f>
        <v>500</v>
      </c>
      <c r="E21" s="94">
        <f>Расходы!G248</f>
        <v>416.77</v>
      </c>
      <c r="F21" s="120">
        <v>0</v>
      </c>
    </row>
    <row r="22" spans="1:6" ht="63" hidden="1" x14ac:dyDescent="0.25">
      <c r="A22" s="88" t="s">
        <v>549</v>
      </c>
      <c r="B22" s="88" t="s">
        <v>550</v>
      </c>
      <c r="C22" s="89" t="s">
        <v>551</v>
      </c>
      <c r="D22" s="94"/>
      <c r="E22" s="94"/>
      <c r="F22" s="120"/>
    </row>
    <row r="23" spans="1:6" ht="126" hidden="1" x14ac:dyDescent="0.25">
      <c r="A23" s="88" t="s">
        <v>552</v>
      </c>
      <c r="B23" s="88" t="s">
        <v>553</v>
      </c>
      <c r="C23" s="89" t="s">
        <v>554</v>
      </c>
      <c r="D23" s="94"/>
      <c r="E23" s="94"/>
      <c r="F23" s="120"/>
    </row>
    <row r="24" spans="1:6" ht="63" hidden="1" x14ac:dyDescent="0.25">
      <c r="A24" s="88" t="s">
        <v>555</v>
      </c>
      <c r="B24" s="88" t="s">
        <v>556</v>
      </c>
      <c r="C24" s="89" t="s">
        <v>557</v>
      </c>
      <c r="D24" s="94">
        <f>D25</f>
        <v>0</v>
      </c>
      <c r="E24" s="94"/>
      <c r="F24" s="120"/>
    </row>
    <row r="25" spans="1:6" ht="1.5" customHeight="1" x14ac:dyDescent="0.25">
      <c r="A25" s="88" t="s">
        <v>558</v>
      </c>
      <c r="B25" s="88" t="s">
        <v>559</v>
      </c>
      <c r="C25" s="89" t="s">
        <v>560</v>
      </c>
      <c r="D25" s="94"/>
      <c r="E25" s="94"/>
      <c r="F25" s="120"/>
    </row>
    <row r="26" spans="1:6" ht="33" customHeight="1" x14ac:dyDescent="0.25">
      <c r="A26" s="88" t="s">
        <v>561</v>
      </c>
      <c r="B26" s="88" t="s">
        <v>562</v>
      </c>
      <c r="C26" s="89" t="s">
        <v>453</v>
      </c>
      <c r="D26" s="94">
        <f>SUM(D27:D29)</f>
        <v>227100</v>
      </c>
      <c r="E26" s="94">
        <f>SUM(E27:E29)</f>
        <v>223659.23</v>
      </c>
      <c r="F26" s="120">
        <f>E26/D26*100</f>
        <v>98.484909731395859</v>
      </c>
    </row>
    <row r="27" spans="1:6" ht="33" customHeight="1" x14ac:dyDescent="0.25">
      <c r="A27" s="88">
        <v>15.25</v>
      </c>
      <c r="B27" s="98" t="s">
        <v>798</v>
      </c>
      <c r="C27" s="89" t="s">
        <v>459</v>
      </c>
      <c r="D27" s="94">
        <f>Расходы!E229</f>
        <v>20000</v>
      </c>
      <c r="E27" s="94">
        <f>Расходы!G229</f>
        <v>20000</v>
      </c>
      <c r="F27" s="120">
        <f>E27/D27*100</f>
        <v>100</v>
      </c>
    </row>
    <row r="28" spans="1:6" ht="78.75" x14ac:dyDescent="0.25">
      <c r="A28" s="88" t="s">
        <v>563</v>
      </c>
      <c r="B28" s="98" t="s">
        <v>565</v>
      </c>
      <c r="C28" s="89" t="s">
        <v>566</v>
      </c>
      <c r="D28" s="94">
        <f>Расходы!E228</f>
        <v>193200</v>
      </c>
      <c r="E28" s="94">
        <f>Расходы!G228</f>
        <v>189892.98</v>
      </c>
      <c r="F28" s="120">
        <f>E28/D28*100</f>
        <v>98.288291925465842</v>
      </c>
    </row>
    <row r="29" spans="1:6" ht="31.5" x14ac:dyDescent="0.25">
      <c r="A29" s="88" t="s">
        <v>564</v>
      </c>
      <c r="B29" s="98" t="s">
        <v>519</v>
      </c>
      <c r="C29" s="89" t="s">
        <v>520</v>
      </c>
      <c r="D29" s="94">
        <f>Расходы!E30+Расходы!E27</f>
        <v>13900</v>
      </c>
      <c r="E29" s="94">
        <f>Расходы!G30+Расходы!G27</f>
        <v>13766.25</v>
      </c>
      <c r="F29" s="120">
        <f t="shared" ref="F29:F35" si="0">E29/D29*100</f>
        <v>99.037769784172653</v>
      </c>
    </row>
    <row r="30" spans="1:6" x14ac:dyDescent="0.25">
      <c r="A30" s="88" t="s">
        <v>567</v>
      </c>
      <c r="B30" s="88" t="s">
        <v>568</v>
      </c>
      <c r="C30" s="89" t="s">
        <v>287</v>
      </c>
      <c r="D30" s="94">
        <f>D31+D32+D33+D34</f>
        <v>206900</v>
      </c>
      <c r="E30" s="94">
        <f>E31+E33+E32+E34</f>
        <v>204964.83</v>
      </c>
      <c r="F30" s="120">
        <f t="shared" si="0"/>
        <v>99.064683421942959</v>
      </c>
    </row>
    <row r="31" spans="1:6" ht="31.5" x14ac:dyDescent="0.25">
      <c r="A31" s="88"/>
      <c r="B31" s="98" t="s">
        <v>569</v>
      </c>
      <c r="C31" s="89" t="s">
        <v>570</v>
      </c>
      <c r="D31" s="94">
        <f>Расходы!E265+Расходы!E267+Расходы!E269+Расходы!E277</f>
        <v>6500</v>
      </c>
      <c r="E31" s="94">
        <f>Расходы!G263+Расходы!G277</f>
        <v>5521.6</v>
      </c>
      <c r="F31" s="120">
        <f t="shared" si="0"/>
        <v>84.947692307692307</v>
      </c>
    </row>
    <row r="32" spans="1:6" ht="78.75" x14ac:dyDescent="0.25">
      <c r="A32" s="88"/>
      <c r="B32" s="98" t="s">
        <v>571</v>
      </c>
      <c r="C32" s="89" t="s">
        <v>496</v>
      </c>
      <c r="D32" s="94">
        <f>Расходы!E280</f>
        <v>0</v>
      </c>
      <c r="E32" s="94">
        <f>Расходы!G279</f>
        <v>0</v>
      </c>
      <c r="F32" s="120">
        <v>0</v>
      </c>
    </row>
    <row r="33" spans="1:8" ht="78.75" x14ac:dyDescent="0.25">
      <c r="A33" s="88"/>
      <c r="B33" s="98" t="s">
        <v>787</v>
      </c>
      <c r="C33" s="89" t="s">
        <v>788</v>
      </c>
      <c r="D33" s="94">
        <f>Расходы!E281</f>
        <v>100</v>
      </c>
      <c r="E33" s="94">
        <f>Расходы!G281</f>
        <v>36.68</v>
      </c>
      <c r="F33" s="120">
        <f t="shared" si="0"/>
        <v>36.68</v>
      </c>
      <c r="H33" s="89"/>
    </row>
    <row r="34" spans="1:8" x14ac:dyDescent="0.25">
      <c r="A34" s="88"/>
      <c r="B34" s="98" t="s">
        <v>793</v>
      </c>
      <c r="C34" s="89" t="s">
        <v>794</v>
      </c>
      <c r="D34" s="94">
        <f>Расходы!E254+Расходы!E258+Расходы!E284</f>
        <v>200300</v>
      </c>
      <c r="E34" s="94">
        <f>Расходы!G254+Расходы!G258+Расходы!G284</f>
        <v>199406.55</v>
      </c>
      <c r="F34" s="120">
        <f t="shared" si="0"/>
        <v>99.553944083874185</v>
      </c>
      <c r="H34" s="118"/>
    </row>
    <row r="35" spans="1:8" ht="31.5" x14ac:dyDescent="0.25">
      <c r="A35" s="88" t="s">
        <v>572</v>
      </c>
      <c r="B35" s="88" t="s">
        <v>573</v>
      </c>
      <c r="C35" s="89" t="s">
        <v>289</v>
      </c>
      <c r="D35" s="94">
        <f>D36+D37</f>
        <v>993784</v>
      </c>
      <c r="E35" s="94">
        <f>E36+E37</f>
        <v>962106.28</v>
      </c>
      <c r="F35" s="120">
        <f t="shared" si="0"/>
        <v>96.812413965207739</v>
      </c>
    </row>
    <row r="36" spans="1:8" ht="31.5" x14ac:dyDescent="0.25">
      <c r="A36" s="88" t="s">
        <v>574</v>
      </c>
      <c r="B36" s="88" t="s">
        <v>575</v>
      </c>
      <c r="C36" s="89" t="s">
        <v>291</v>
      </c>
      <c r="D36" s="94">
        <f>Расходы!E81+Расходы!E176</f>
        <v>411900</v>
      </c>
      <c r="E36" s="94">
        <f>Расходы!G81+Расходы!G176</f>
        <v>411862.05</v>
      </c>
      <c r="F36" s="120">
        <v>100</v>
      </c>
    </row>
    <row r="37" spans="1:8" ht="31.5" x14ac:dyDescent="0.25">
      <c r="A37" s="88" t="s">
        <v>576</v>
      </c>
      <c r="B37" s="88" t="s">
        <v>577</v>
      </c>
      <c r="C37" s="89" t="s">
        <v>293</v>
      </c>
      <c r="D37" s="94">
        <f>D38+D39+D40+D41</f>
        <v>581884</v>
      </c>
      <c r="E37" s="94">
        <f>SUM(E38:E41)</f>
        <v>550244.23</v>
      </c>
      <c r="F37" s="120">
        <f>E37/D37*100</f>
        <v>94.562529645083899</v>
      </c>
    </row>
    <row r="38" spans="1:8" ht="47.25" x14ac:dyDescent="0.25">
      <c r="A38" s="88"/>
      <c r="B38" s="123" t="s">
        <v>578</v>
      </c>
      <c r="C38" s="89" t="s">
        <v>579</v>
      </c>
      <c r="D38" s="94">
        <f>Расходы!E84+Расходы!E178</f>
        <v>200000</v>
      </c>
      <c r="E38" s="94">
        <f>Расходы!G178+Расходы!G84</f>
        <v>188397</v>
      </c>
      <c r="F38" s="120">
        <f>E38/D38*100</f>
        <v>94.198499999999996</v>
      </c>
    </row>
    <row r="39" spans="1:8" ht="47.25" x14ac:dyDescent="0.25">
      <c r="A39" s="88"/>
      <c r="B39" s="123" t="s">
        <v>580</v>
      </c>
      <c r="C39" s="89" t="s">
        <v>299</v>
      </c>
      <c r="D39" s="94">
        <f>Расходы!E85</f>
        <v>8000</v>
      </c>
      <c r="E39" s="94">
        <f>Расходы!G85</f>
        <v>7692</v>
      </c>
      <c r="F39" s="120">
        <f>E39/D39*100</f>
        <v>96.15</v>
      </c>
    </row>
    <row r="40" spans="1:8" ht="47.25" x14ac:dyDescent="0.25">
      <c r="A40" s="88"/>
      <c r="B40" s="123" t="s">
        <v>581</v>
      </c>
      <c r="C40" s="89" t="s">
        <v>582</v>
      </c>
      <c r="D40" s="94">
        <f>Расходы!E87+Расходы!E128+Расходы!E167+Расходы!E179</f>
        <v>373884</v>
      </c>
      <c r="E40" s="94">
        <f>Расходы!G87+Расходы!G128+Расходы!G167+Расходы!G179</f>
        <v>354155.23</v>
      </c>
      <c r="F40" s="120">
        <f>E40/D40*100</f>
        <v>94.723291181221981</v>
      </c>
    </row>
    <row r="41" spans="1:8" ht="63" x14ac:dyDescent="0.25">
      <c r="A41" s="88"/>
      <c r="B41" s="123" t="s">
        <v>583</v>
      </c>
      <c r="C41" s="89" t="s">
        <v>331</v>
      </c>
      <c r="D41" s="94">
        <f>Расходы!E89</f>
        <v>0</v>
      </c>
      <c r="E41" s="94">
        <f>Расходы!G89</f>
        <v>0</v>
      </c>
      <c r="F41" s="120">
        <v>0</v>
      </c>
    </row>
    <row r="42" spans="1:8" ht="31.5" x14ac:dyDescent="0.25">
      <c r="A42" s="88" t="s">
        <v>584</v>
      </c>
      <c r="B42" s="88" t="s">
        <v>585</v>
      </c>
      <c r="C42" s="89" t="s">
        <v>586</v>
      </c>
      <c r="D42" s="94"/>
      <c r="E42" s="94"/>
      <c r="F42" s="120"/>
    </row>
    <row r="43" spans="1:8" s="213" customFormat="1" ht="47.25" x14ac:dyDescent="0.25">
      <c r="A43" s="144" t="s">
        <v>587</v>
      </c>
      <c r="B43" s="144" t="s">
        <v>588</v>
      </c>
      <c r="C43" s="211" t="s">
        <v>499</v>
      </c>
      <c r="D43" s="130">
        <f>Доходы!E12-Расходы!E6</f>
        <v>-581000</v>
      </c>
      <c r="E43" s="130">
        <f>Доходы!G12-Расходы!G6</f>
        <v>373338.14999999851</v>
      </c>
      <c r="F43" s="212">
        <v>0</v>
      </c>
    </row>
    <row r="44" spans="1:8" x14ac:dyDescent="0.25">
      <c r="A44" s="122"/>
      <c r="B44" s="248"/>
      <c r="C44" s="249"/>
      <c r="D44" s="250"/>
      <c r="E44" s="250"/>
      <c r="F44" s="251"/>
      <c r="G44" s="213"/>
    </row>
    <row r="45" spans="1:8" x14ac:dyDescent="0.25">
      <c r="B45" s="252" t="s">
        <v>799</v>
      </c>
      <c r="C45" s="253"/>
      <c r="D45" s="254" t="s">
        <v>800</v>
      </c>
      <c r="E45" s="255"/>
      <c r="F45" s="256"/>
      <c r="G45" s="213"/>
    </row>
    <row r="46" spans="1:8" x14ac:dyDescent="0.25">
      <c r="B46" s="248"/>
      <c r="C46" s="253"/>
      <c r="D46" s="257"/>
      <c r="E46" s="255"/>
      <c r="F46" s="256"/>
      <c r="G46" s="213"/>
    </row>
    <row r="47" spans="1:8" x14ac:dyDescent="0.25">
      <c r="B47" s="124" t="s">
        <v>783</v>
      </c>
      <c r="C47" s="101"/>
      <c r="D47" s="132" t="s">
        <v>784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22" zoomScaleNormal="100" workbookViewId="0">
      <selection activeCell="E30" sqref="E3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6.1406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31" t="s">
        <v>815</v>
      </c>
      <c r="B2" s="332"/>
      <c r="C2" s="332"/>
      <c r="D2" s="332"/>
      <c r="E2" s="332"/>
      <c r="F2" s="332"/>
      <c r="G2" s="332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33" t="s">
        <v>1</v>
      </c>
      <c r="B4" s="333" t="s">
        <v>2</v>
      </c>
      <c r="C4" s="333" t="s">
        <v>79</v>
      </c>
      <c r="D4" s="335" t="s">
        <v>751</v>
      </c>
      <c r="E4" s="333" t="s">
        <v>4</v>
      </c>
      <c r="F4" s="335" t="s">
        <v>752</v>
      </c>
      <c r="G4" s="333" t="s">
        <v>5</v>
      </c>
      <c r="H4" s="5"/>
    </row>
    <row r="5" spans="1:8" ht="12" customHeight="1" x14ac:dyDescent="0.25">
      <c r="A5" s="334"/>
      <c r="B5" s="334"/>
      <c r="C5" s="334"/>
      <c r="D5" s="336"/>
      <c r="E5" s="334"/>
      <c r="F5" s="336"/>
      <c r="G5" s="334"/>
      <c r="H5" s="5"/>
    </row>
    <row r="6" spans="1:8" ht="12" customHeight="1" x14ac:dyDescent="0.25">
      <c r="A6" s="334"/>
      <c r="B6" s="334"/>
      <c r="C6" s="334"/>
      <c r="D6" s="336"/>
      <c r="E6" s="334"/>
      <c r="F6" s="336"/>
      <c r="G6" s="334"/>
      <c r="H6" s="5"/>
    </row>
    <row r="7" spans="1:8" ht="11.25" customHeight="1" x14ac:dyDescent="0.25">
      <c r="A7" s="334"/>
      <c r="B7" s="334"/>
      <c r="C7" s="334"/>
      <c r="D7" s="336"/>
      <c r="E7" s="334"/>
      <c r="F7" s="336"/>
      <c r="G7" s="334"/>
      <c r="H7" s="5"/>
    </row>
    <row r="8" spans="1:8" ht="10.5" customHeight="1" x14ac:dyDescent="0.25">
      <c r="A8" s="334"/>
      <c r="B8" s="334"/>
      <c r="C8" s="334"/>
      <c r="D8" s="337"/>
      <c r="E8" s="334"/>
      <c r="F8" s="337"/>
      <c r="G8" s="334"/>
      <c r="H8" s="5"/>
    </row>
    <row r="9" spans="1:8" ht="20.25" customHeight="1" x14ac:dyDescent="0.25">
      <c r="A9" s="259">
        <v>1</v>
      </c>
      <c r="B9" s="260">
        <v>2</v>
      </c>
      <c r="C9" s="261">
        <v>3</v>
      </c>
      <c r="D9" s="261">
        <v>4</v>
      </c>
      <c r="E9" s="262" t="s">
        <v>6</v>
      </c>
      <c r="F9" s="262" t="s">
        <v>7</v>
      </c>
      <c r="G9" s="262" t="s">
        <v>122</v>
      </c>
      <c r="H9" s="5"/>
    </row>
    <row r="10" spans="1:8" ht="33" customHeight="1" x14ac:dyDescent="0.25">
      <c r="A10" s="263" t="s">
        <v>80</v>
      </c>
      <c r="B10" s="264">
        <v>500</v>
      </c>
      <c r="C10" s="265" t="s">
        <v>10</v>
      </c>
      <c r="D10" s="230">
        <f>D22+D14</f>
        <v>-12603172.779999999</v>
      </c>
      <c r="E10" s="231">
        <f>E22+E16+E18</f>
        <v>581000</v>
      </c>
      <c r="F10" s="231">
        <f>F22+F14</f>
        <v>-12600177.470000001</v>
      </c>
      <c r="G10" s="231">
        <f>G22+G19</f>
        <v>-373338.14999999851</v>
      </c>
      <c r="H10" s="5"/>
    </row>
    <row r="11" spans="1:8" ht="23.25" customHeight="1" x14ac:dyDescent="0.25">
      <c r="A11" s="266" t="s">
        <v>11</v>
      </c>
      <c r="B11" s="267"/>
      <c r="C11" s="268"/>
      <c r="D11" s="232"/>
      <c r="E11" s="233"/>
      <c r="F11" s="233"/>
      <c r="G11" s="233"/>
      <c r="H11" s="5"/>
    </row>
    <row r="12" spans="1:8" ht="37.5" customHeight="1" x14ac:dyDescent="0.25">
      <c r="A12" s="269" t="s">
        <v>81</v>
      </c>
      <c r="B12" s="267">
        <v>520</v>
      </c>
      <c r="C12" s="268" t="s">
        <v>10</v>
      </c>
      <c r="D12" s="232">
        <f>D10</f>
        <v>-12603172.779999999</v>
      </c>
      <c r="E12" s="234">
        <f>E10</f>
        <v>581000</v>
      </c>
      <c r="F12" s="234">
        <f>F10</f>
        <v>-12600177.470000001</v>
      </c>
      <c r="G12" s="234">
        <f>G10</f>
        <v>-373338.14999999851</v>
      </c>
      <c r="H12" s="5"/>
    </row>
    <row r="13" spans="1:8" ht="18" customHeight="1" x14ac:dyDescent="0.25">
      <c r="A13" s="270" t="s">
        <v>82</v>
      </c>
      <c r="B13" s="267"/>
      <c r="C13" s="268"/>
      <c r="D13" s="232"/>
      <c r="E13" s="233"/>
      <c r="F13" s="233"/>
      <c r="G13" s="233"/>
      <c r="H13" s="5"/>
    </row>
    <row r="14" spans="1:8" ht="30.75" x14ac:dyDescent="0.25">
      <c r="A14" s="271" t="s">
        <v>83</v>
      </c>
      <c r="B14" s="267">
        <v>520</v>
      </c>
      <c r="C14" s="268" t="s">
        <v>84</v>
      </c>
      <c r="D14" s="235">
        <f>D15</f>
        <v>-115200</v>
      </c>
      <c r="E14" s="234">
        <f>E15</f>
        <v>-115200</v>
      </c>
      <c r="F14" s="234">
        <v>-115200</v>
      </c>
      <c r="G14" s="234">
        <v>-115200</v>
      </c>
      <c r="H14" s="5"/>
    </row>
    <row r="15" spans="1:8" ht="45.75" x14ac:dyDescent="0.25">
      <c r="A15" s="271" t="s">
        <v>85</v>
      </c>
      <c r="B15" s="267">
        <v>520</v>
      </c>
      <c r="C15" s="268" t="s">
        <v>86</v>
      </c>
      <c r="D15" s="235">
        <f>D16+D18</f>
        <v>-115200</v>
      </c>
      <c r="E15" s="234">
        <f>E16+E18</f>
        <v>-115200</v>
      </c>
      <c r="F15" s="234">
        <v>-115200</v>
      </c>
      <c r="G15" s="234">
        <v>-115200</v>
      </c>
      <c r="H15" s="5"/>
    </row>
    <row r="16" spans="1:8" ht="45.75" x14ac:dyDescent="0.25">
      <c r="A16" s="271" t="s">
        <v>87</v>
      </c>
      <c r="B16" s="267">
        <v>520</v>
      </c>
      <c r="C16" s="268" t="s">
        <v>88</v>
      </c>
      <c r="D16" s="235">
        <f>D17</f>
        <v>0</v>
      </c>
      <c r="E16" s="234">
        <f>E17</f>
        <v>0</v>
      </c>
      <c r="F16" s="234">
        <f>F17</f>
        <v>0</v>
      </c>
      <c r="G16" s="234">
        <f>G17</f>
        <v>0</v>
      </c>
      <c r="H16" s="5"/>
    </row>
    <row r="17" spans="1:8" ht="60.75" x14ac:dyDescent="0.25">
      <c r="A17" s="271" t="s">
        <v>89</v>
      </c>
      <c r="B17" s="267">
        <v>520</v>
      </c>
      <c r="C17" s="268" t="s">
        <v>90</v>
      </c>
      <c r="D17" s="235"/>
      <c r="E17" s="234"/>
      <c r="F17" s="234"/>
      <c r="G17" s="234"/>
      <c r="H17" s="5"/>
    </row>
    <row r="18" spans="1:8" ht="60.75" x14ac:dyDescent="0.25">
      <c r="A18" s="271" t="s">
        <v>91</v>
      </c>
      <c r="B18" s="267">
        <v>520</v>
      </c>
      <c r="C18" s="268" t="s">
        <v>92</v>
      </c>
      <c r="D18" s="235">
        <f>D19</f>
        <v>-115200</v>
      </c>
      <c r="E18" s="234">
        <f>E19</f>
        <v>-115200</v>
      </c>
      <c r="F18" s="234">
        <v>-115200</v>
      </c>
      <c r="G18" s="234">
        <v>-115200</v>
      </c>
      <c r="H18" s="5"/>
    </row>
    <row r="19" spans="1:8" ht="60.75" x14ac:dyDescent="0.25">
      <c r="A19" s="271" t="s">
        <v>93</v>
      </c>
      <c r="B19" s="267">
        <v>520</v>
      </c>
      <c r="C19" s="268" t="s">
        <v>94</v>
      </c>
      <c r="D19" s="235">
        <v>-115200</v>
      </c>
      <c r="E19" s="234">
        <v>-115200</v>
      </c>
      <c r="F19" s="234">
        <v>-115200</v>
      </c>
      <c r="G19" s="234">
        <v>-115200</v>
      </c>
      <c r="H19" s="5"/>
    </row>
    <row r="20" spans="1:8" ht="14.1" customHeight="1" x14ac:dyDescent="0.25">
      <c r="A20" s="272" t="s">
        <v>95</v>
      </c>
      <c r="B20" s="267">
        <v>620</v>
      </c>
      <c r="C20" s="268" t="s">
        <v>10</v>
      </c>
      <c r="D20" s="232"/>
      <c r="E20" s="234" t="s">
        <v>20</v>
      </c>
      <c r="F20" s="234"/>
      <c r="G20" s="234" t="s">
        <v>20</v>
      </c>
      <c r="H20" s="5"/>
    </row>
    <row r="21" spans="1:8" ht="12.95" customHeight="1" x14ac:dyDescent="0.25">
      <c r="A21" s="273" t="s">
        <v>82</v>
      </c>
      <c r="B21" s="267"/>
      <c r="C21" s="268"/>
      <c r="D21" s="232"/>
      <c r="E21" s="233"/>
      <c r="F21" s="233"/>
      <c r="G21" s="233"/>
      <c r="H21" s="5"/>
    </row>
    <row r="22" spans="1:8" s="125" customFormat="1" ht="14.1" customHeight="1" x14ac:dyDescent="0.25">
      <c r="A22" s="274" t="s">
        <v>96</v>
      </c>
      <c r="B22" s="275">
        <v>700</v>
      </c>
      <c r="C22" s="276" t="s">
        <v>97</v>
      </c>
      <c r="D22" s="236">
        <f>D23+D27</f>
        <v>-12487972.779999999</v>
      </c>
      <c r="E22" s="237">
        <f>E26+E30</f>
        <v>696200</v>
      </c>
      <c r="F22" s="237">
        <f>F23+F27</f>
        <v>-12484977.470000001</v>
      </c>
      <c r="G22" s="237">
        <f>G23+G27</f>
        <v>-258138.14999999851</v>
      </c>
      <c r="H22" s="142"/>
    </row>
    <row r="23" spans="1:8" s="125" customFormat="1" ht="14.1" customHeight="1" x14ac:dyDescent="0.25">
      <c r="A23" s="274" t="s">
        <v>98</v>
      </c>
      <c r="B23" s="275">
        <v>710</v>
      </c>
      <c r="C23" s="276" t="s">
        <v>99</v>
      </c>
      <c r="D23" s="236">
        <f t="shared" ref="D23:G25" si="0">D24</f>
        <v>-12603672.779999999</v>
      </c>
      <c r="E23" s="237">
        <f t="shared" si="0"/>
        <v>-15507856.779999999</v>
      </c>
      <c r="F23" s="237">
        <f t="shared" si="0"/>
        <v>-12600594.24</v>
      </c>
      <c r="G23" s="237">
        <f t="shared" si="0"/>
        <v>-16343591.370000001</v>
      </c>
      <c r="H23" s="142"/>
    </row>
    <row r="24" spans="1:8" ht="30.75" x14ac:dyDescent="0.25">
      <c r="A24" s="271" t="s">
        <v>100</v>
      </c>
      <c r="B24" s="267">
        <v>710</v>
      </c>
      <c r="C24" s="268" t="s">
        <v>101</v>
      </c>
      <c r="D24" s="232">
        <f t="shared" si="0"/>
        <v>-12603672.779999999</v>
      </c>
      <c r="E24" s="234">
        <f t="shared" si="0"/>
        <v>-15507856.779999999</v>
      </c>
      <c r="F24" s="234">
        <f t="shared" si="0"/>
        <v>-12600594.24</v>
      </c>
      <c r="G24" s="234">
        <f t="shared" si="0"/>
        <v>-16343591.370000001</v>
      </c>
      <c r="H24" s="5"/>
    </row>
    <row r="25" spans="1:8" ht="30.75" x14ac:dyDescent="0.25">
      <c r="A25" s="271" t="s">
        <v>102</v>
      </c>
      <c r="B25" s="267">
        <v>710</v>
      </c>
      <c r="C25" s="268" t="s">
        <v>103</v>
      </c>
      <c r="D25" s="232">
        <f t="shared" si="0"/>
        <v>-12603672.779999999</v>
      </c>
      <c r="E25" s="234">
        <f t="shared" si="0"/>
        <v>-15507856.779999999</v>
      </c>
      <c r="F25" s="234">
        <f t="shared" si="0"/>
        <v>-12600594.24</v>
      </c>
      <c r="G25" s="234">
        <f t="shared" si="0"/>
        <v>-16343591.370000001</v>
      </c>
      <c r="H25" s="5"/>
    </row>
    <row r="26" spans="1:8" ht="30.75" x14ac:dyDescent="0.25">
      <c r="A26" s="271" t="s">
        <v>104</v>
      </c>
      <c r="B26" s="267">
        <v>710</v>
      </c>
      <c r="C26" s="268" t="s">
        <v>105</v>
      </c>
      <c r="D26" s="232">
        <f>D16-Доходы!D12</f>
        <v>-12603672.779999999</v>
      </c>
      <c r="E26" s="234">
        <f>0-E17-Доходы!E12</f>
        <v>-15507856.779999999</v>
      </c>
      <c r="F26" s="234">
        <f>0-F16-Доходы!F12</f>
        <v>-12600594.24</v>
      </c>
      <c r="G26" s="234">
        <f>0-G16-Доходы!G12</f>
        <v>-16343591.370000001</v>
      </c>
      <c r="H26" s="5"/>
    </row>
    <row r="27" spans="1:8" s="125" customFormat="1" ht="14.1" customHeight="1" x14ac:dyDescent="0.25">
      <c r="A27" s="274" t="s">
        <v>106</v>
      </c>
      <c r="B27" s="275">
        <v>720</v>
      </c>
      <c r="C27" s="276" t="s">
        <v>107</v>
      </c>
      <c r="D27" s="236">
        <f t="shared" ref="D27:G29" si="1">D28</f>
        <v>115700</v>
      </c>
      <c r="E27" s="237">
        <f t="shared" si="1"/>
        <v>16204056.779999999</v>
      </c>
      <c r="F27" s="237">
        <f t="shared" si="1"/>
        <v>115616.77</v>
      </c>
      <c r="G27" s="237">
        <f t="shared" si="1"/>
        <v>16085453.220000003</v>
      </c>
      <c r="H27" s="142"/>
    </row>
    <row r="28" spans="1:8" ht="30.75" x14ac:dyDescent="0.25">
      <c r="A28" s="271" t="s">
        <v>108</v>
      </c>
      <c r="B28" s="267">
        <v>720</v>
      </c>
      <c r="C28" s="277" t="s">
        <v>109</v>
      </c>
      <c r="D28" s="238">
        <f t="shared" si="1"/>
        <v>115700</v>
      </c>
      <c r="E28" s="234">
        <f t="shared" si="1"/>
        <v>16204056.779999999</v>
      </c>
      <c r="F28" s="234">
        <f t="shared" si="1"/>
        <v>115616.77</v>
      </c>
      <c r="G28" s="234">
        <f t="shared" si="1"/>
        <v>16085453.220000003</v>
      </c>
      <c r="H28" s="5"/>
    </row>
    <row r="29" spans="1:8" ht="30.75" x14ac:dyDescent="0.25">
      <c r="A29" s="271" t="s">
        <v>110</v>
      </c>
      <c r="B29" s="267">
        <v>720</v>
      </c>
      <c r="C29" s="277" t="s">
        <v>111</v>
      </c>
      <c r="D29" s="238">
        <f t="shared" si="1"/>
        <v>115700</v>
      </c>
      <c r="E29" s="234">
        <f t="shared" si="1"/>
        <v>16204056.779999999</v>
      </c>
      <c r="F29" s="234">
        <f t="shared" si="1"/>
        <v>115616.77</v>
      </c>
      <c r="G29" s="234">
        <f t="shared" si="1"/>
        <v>16085453.220000003</v>
      </c>
      <c r="H29" s="5"/>
    </row>
    <row r="30" spans="1:8" ht="30.75" x14ac:dyDescent="0.25">
      <c r="A30" s="271" t="s">
        <v>112</v>
      </c>
      <c r="B30" s="267">
        <v>720</v>
      </c>
      <c r="C30" s="277" t="s">
        <v>113</v>
      </c>
      <c r="D30" s="238">
        <v>115700</v>
      </c>
      <c r="E30" s="234">
        <f>Расходы!E6-Источники!E19</f>
        <v>16204056.779999999</v>
      </c>
      <c r="F30" s="234">
        <v>115616.77</v>
      </c>
      <c r="G30" s="234">
        <f>0-G18+Расходы!G6</f>
        <v>16085453.220000003</v>
      </c>
      <c r="H30" s="5"/>
    </row>
    <row r="31" spans="1:8" ht="9.9499999999999993" customHeight="1" x14ac:dyDescent="0.25">
      <c r="A31" s="278"/>
      <c r="B31" s="279"/>
      <c r="C31" s="279"/>
      <c r="D31" s="279"/>
      <c r="E31" s="280"/>
      <c r="F31" s="280"/>
      <c r="G31" s="281"/>
      <c r="H31" s="5"/>
    </row>
    <row r="32" spans="1:8" ht="18" customHeight="1" x14ac:dyDescent="0.25">
      <c r="A32" s="282" t="s">
        <v>804</v>
      </c>
      <c r="B32" s="342" t="s">
        <v>800</v>
      </c>
      <c r="C32" s="343"/>
      <c r="D32" s="283"/>
      <c r="E32" s="284"/>
      <c r="F32" s="284"/>
      <c r="G32" s="285"/>
      <c r="H32" s="5"/>
    </row>
    <row r="33" spans="1:8" ht="9.9499999999999993" customHeight="1" x14ac:dyDescent="0.25">
      <c r="A33" s="286" t="s">
        <v>114</v>
      </c>
      <c r="B33" s="344" t="s">
        <v>115</v>
      </c>
      <c r="C33" s="345"/>
      <c r="D33" s="287"/>
      <c r="E33" s="288"/>
      <c r="F33" s="288"/>
      <c r="G33" s="289"/>
      <c r="H33" s="5"/>
    </row>
    <row r="34" spans="1:8" ht="9.9499999999999993" customHeight="1" x14ac:dyDescent="0.25">
      <c r="A34" s="290"/>
      <c r="B34" s="291"/>
      <c r="C34" s="292"/>
      <c r="D34" s="292"/>
      <c r="E34" s="285"/>
      <c r="F34" s="285"/>
      <c r="G34" s="285"/>
      <c r="H34" s="5"/>
    </row>
    <row r="35" spans="1:8" ht="12" customHeight="1" x14ac:dyDescent="0.25">
      <c r="A35" s="290"/>
      <c r="B35" s="291"/>
      <c r="C35" s="292"/>
      <c r="D35" s="292"/>
      <c r="E35" s="285"/>
      <c r="F35" s="285"/>
      <c r="G35" s="285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790</v>
      </c>
      <c r="B37" s="346" t="s">
        <v>784</v>
      </c>
      <c r="C37" s="347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48" t="s">
        <v>115</v>
      </c>
      <c r="C38" s="349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50"/>
      <c r="C40" s="351"/>
      <c r="D40" s="215"/>
      <c r="E40" s="216"/>
      <c r="F40" s="4"/>
      <c r="G40" s="4"/>
      <c r="H40" s="5"/>
    </row>
    <row r="41" spans="1:8" ht="12" customHeight="1" x14ac:dyDescent="0.25">
      <c r="A41" s="19"/>
      <c r="B41" s="338"/>
      <c r="C41" s="339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40"/>
      <c r="B45" s="341"/>
      <c r="C45" s="341"/>
      <c r="D45" s="341"/>
      <c r="E45" s="341"/>
      <c r="F45" s="341"/>
      <c r="G45" s="341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B41:C41"/>
    <mergeCell ref="A45:G45"/>
    <mergeCell ref="B32:C32"/>
    <mergeCell ref="B33:C33"/>
    <mergeCell ref="B37:C37"/>
    <mergeCell ref="B38:C38"/>
    <mergeCell ref="B40:C40"/>
    <mergeCell ref="A2:G2"/>
    <mergeCell ref="A4:A8"/>
    <mergeCell ref="B4:B8"/>
    <mergeCell ref="C4:C8"/>
    <mergeCell ref="E4:E8"/>
    <mergeCell ref="G4:G8"/>
    <mergeCell ref="F4:F8"/>
    <mergeCell ref="D4:D8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2025-01-10T07:51:40Z</cp:lastPrinted>
  <dcterms:created xsi:type="dcterms:W3CDTF">2019-01-29T07:51:36Z</dcterms:created>
  <dcterms:modified xsi:type="dcterms:W3CDTF">2025-01-10T07:52:40Z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