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июнь 2024\"/>
    </mc:Choice>
  </mc:AlternateContent>
  <bookViews>
    <workbookView xWindow="0" yWindow="0" windowWidth="28800" windowHeight="12435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5" l="1"/>
  <c r="D26" i="6" l="1"/>
  <c r="F27" i="6"/>
  <c r="E27" i="6"/>
  <c r="D27" i="6"/>
  <c r="G123" i="3"/>
  <c r="D10" i="5" l="1"/>
  <c r="D8" i="5"/>
  <c r="F53" i="5"/>
  <c r="D53" i="5"/>
  <c r="E39" i="6"/>
  <c r="D39" i="6"/>
  <c r="E29" i="6"/>
  <c r="D29" i="6"/>
  <c r="M58" i="5" l="1"/>
  <c r="K58" i="5"/>
  <c r="E85" i="2" l="1"/>
  <c r="E34" i="6" l="1"/>
  <c r="D34" i="6"/>
  <c r="E31" i="6"/>
  <c r="G272" i="3"/>
  <c r="G273" i="3"/>
  <c r="G252" i="3"/>
  <c r="G253" i="3"/>
  <c r="G254" i="3"/>
  <c r="E253" i="3"/>
  <c r="E254" i="3"/>
  <c r="E252" i="3"/>
  <c r="G31" i="2" l="1"/>
  <c r="F13" i="5" l="1"/>
  <c r="E13" i="5"/>
  <c r="E31" i="2"/>
  <c r="F57" i="5" l="1"/>
  <c r="D57" i="5"/>
  <c r="K56" i="5"/>
  <c r="M56" i="5" l="1"/>
  <c r="E40" i="6"/>
  <c r="D31" i="6"/>
  <c r="D247" i="3"/>
  <c r="D246" i="3" s="1"/>
  <c r="D245" i="3" s="1"/>
  <c r="E247" i="3"/>
  <c r="E246" i="3" s="1"/>
  <c r="E245" i="3" s="1"/>
  <c r="E273" i="3"/>
  <c r="E272" i="3" s="1"/>
  <c r="D8" i="6" l="1"/>
  <c r="F56" i="5"/>
  <c r="F10" i="5" s="1"/>
  <c r="E28" i="6"/>
  <c r="E26" i="6" s="1"/>
  <c r="D28" i="6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E17" i="6"/>
  <c r="D17" i="6"/>
  <c r="D14" i="6"/>
  <c r="E12" i="6"/>
  <c r="E33" i="6"/>
  <c r="D33" i="6"/>
  <c r="D30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F52" i="5"/>
  <c r="F8" i="5" s="1"/>
  <c r="D52" i="5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2" i="3"/>
  <c r="F282" i="3"/>
  <c r="E282" i="3"/>
  <c r="D282" i="3"/>
  <c r="G280" i="3"/>
  <c r="F280" i="3"/>
  <c r="E280" i="3"/>
  <c r="D280" i="3"/>
  <c r="F278" i="3"/>
  <c r="D278" i="3"/>
  <c r="D272" i="3" s="1"/>
  <c r="G276" i="3"/>
  <c r="E276" i="3"/>
  <c r="G270" i="3"/>
  <c r="F270" i="3"/>
  <c r="E270" i="3"/>
  <c r="D270" i="3"/>
  <c r="G269" i="3"/>
  <c r="G268" i="3" s="1"/>
  <c r="G267" i="3" s="1"/>
  <c r="E269" i="3"/>
  <c r="E268" i="3" s="1"/>
  <c r="E267" i="3" s="1"/>
  <c r="F268" i="3"/>
  <c r="D268" i="3"/>
  <c r="G265" i="3"/>
  <c r="F265" i="3"/>
  <c r="E265" i="3"/>
  <c r="D265" i="3"/>
  <c r="G263" i="3"/>
  <c r="E263" i="3"/>
  <c r="G261" i="3"/>
  <c r="F261" i="3"/>
  <c r="E261" i="3"/>
  <c r="D261" i="3"/>
  <c r="G258" i="3"/>
  <c r="G257" i="3" s="1"/>
  <c r="G256" i="3" s="1"/>
  <c r="F258" i="3"/>
  <c r="F257" i="3" s="1"/>
  <c r="F256" i="3" s="1"/>
  <c r="E258" i="3"/>
  <c r="E257" i="3" s="1"/>
  <c r="E256" i="3" s="1"/>
  <c r="D258" i="3"/>
  <c r="D257" i="3" s="1"/>
  <c r="D256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E236" i="3"/>
  <c r="E235" i="3" s="1"/>
  <c r="E234" i="3" s="1"/>
  <c r="D236" i="3"/>
  <c r="D235" i="3" s="1"/>
  <c r="D234" i="3" s="1"/>
  <c r="F235" i="3"/>
  <c r="F234" i="3" s="1"/>
  <c r="G232" i="3"/>
  <c r="G230" i="3" s="1"/>
  <c r="G229" i="3" s="1"/>
  <c r="F232" i="3"/>
  <c r="F230" i="3" s="1"/>
  <c r="F229" i="3" s="1"/>
  <c r="E232" i="3"/>
  <c r="E230" i="3" s="1"/>
  <c r="E229" i="3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L15" i="3" s="1"/>
  <c r="F7" i="5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F164" i="3"/>
  <c r="D164" i="3"/>
  <c r="G161" i="3"/>
  <c r="F161" i="3"/>
  <c r="E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D9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D14" i="3" s="1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D7" i="3" l="1"/>
  <c r="F93" i="3"/>
  <c r="F131" i="3"/>
  <c r="F159" i="3"/>
  <c r="F168" i="3"/>
  <c r="D260" i="3"/>
  <c r="E275" i="3"/>
  <c r="F180" i="3"/>
  <c r="E14" i="3"/>
  <c r="F19" i="3"/>
  <c r="G180" i="3"/>
  <c r="F267" i="3"/>
  <c r="D33" i="3"/>
  <c r="F47" i="3"/>
  <c r="G112" i="3"/>
  <c r="E32" i="6"/>
  <c r="E30" i="6" s="1"/>
  <c r="G211" i="3"/>
  <c r="G47" i="3"/>
  <c r="G159" i="3"/>
  <c r="F27" i="5" s="1"/>
  <c r="D180" i="3"/>
  <c r="D267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5" i="3"/>
  <c r="D47" i="3"/>
  <c r="D275" i="3"/>
  <c r="F26" i="6"/>
  <c r="G260" i="3"/>
  <c r="D33" i="5"/>
  <c r="E11" i="6"/>
  <c r="E67" i="3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E249" i="3"/>
  <c r="D149" i="3"/>
  <c r="D146" i="3" s="1"/>
  <c r="D144" i="3" s="1"/>
  <c r="F112" i="3"/>
  <c r="D19" i="3"/>
  <c r="G93" i="3"/>
  <c r="E149" i="3"/>
  <c r="E146" i="3" s="1"/>
  <c r="G249" i="3"/>
  <c r="G275" i="3"/>
  <c r="F260" i="3"/>
  <c r="E112" i="3"/>
  <c r="E260" i="3"/>
  <c r="D238" i="3"/>
  <c r="E238" i="3"/>
  <c r="G238" i="3"/>
  <c r="F238" i="3"/>
  <c r="F18" i="6"/>
  <c r="F17" i="6"/>
  <c r="F16" i="6"/>
  <c r="F12" i="6"/>
  <c r="D112" i="3"/>
  <c r="E159" i="3"/>
  <c r="D27" i="5" s="1"/>
  <c r="E93" i="3"/>
  <c r="G85" i="2"/>
  <c r="E144" i="3" l="1"/>
  <c r="D19" i="5"/>
  <c r="D16" i="5" s="1"/>
  <c r="J15" i="3"/>
  <c r="D7" i="5" s="1"/>
  <c r="D51" i="5" s="1"/>
  <c r="F51" i="5"/>
  <c r="F31" i="6"/>
  <c r="D6" i="6"/>
  <c r="D5" i="6" s="1"/>
  <c r="F46" i="3"/>
  <c r="G46" i="3"/>
  <c r="G6" i="3" s="1"/>
  <c r="E6" i="6"/>
  <c r="E5" i="6" s="1"/>
  <c r="E46" i="3"/>
  <c r="D46" i="3"/>
  <c r="F37" i="6"/>
  <c r="F35" i="6"/>
  <c r="F11" i="6"/>
  <c r="F7" i="6"/>
  <c r="G28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5" i="2" s="1"/>
  <c r="D84" i="2" s="1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79" i="2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4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4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<sst xmlns="http://schemas.openxmlformats.org/spreadsheetml/2006/main" count="1202" uniqueCount="816">
  <si>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</si>
  <si>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</si>
  <si>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</si>
  <si>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</si>
  <si>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</si>
  <si>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</si>
  <si>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</si>
  <si>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</si>
  <si>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</si>
  <si>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</si>
  <si>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</si>
  <si>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</si>
  <si>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</si>
  <si>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</si>
  <si>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</si>
  <si>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</si>
  <si>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</si>
  <si>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</si>
  <si>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</si>
  <si>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</si>
  <si>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</si>
  <si>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</si>
  <si>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</si>
  <si>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</si>
  <si>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</si>
  <si>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</si>
  <si>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</si>
  <si>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</si>
  <si>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</si>
  <si>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</si>
  <si>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</si>
  <si>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</si>
  <si>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</si>
  <si>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</si>
  <si>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</si>
  <si>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</si>
  <si>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</si>
  <si>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</si>
  <si>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</si>
  <si>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</si>
  <si>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</si>
  <si>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</si>
  <si>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</si>
  <si>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</si>
  <si>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</si>
  <si>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</si>
  <si>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</si>
  <si>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</si>
  <si>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</si>
  <si>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</si>
  <si>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</si>
  <si>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</si>
  <si>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</si>
  <si>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</si>
  <si>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</si>
  <si>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</si>
  <si>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</si>
  <si>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</si>
  <si>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</si>
  <si>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</si>
  <si>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</si>
  <si>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</si>
  <si>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</si>
  <si>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</si>
  <si>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</si>
  <si>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</si>
  <si>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</si>
  <si>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</si>
  <si>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</si>
  <si>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</si>
  <si>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</si>
  <si>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</si>
  <si>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</si>
  <si>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</si>
  <si>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</si>
  <si>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</si>
  <si>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</si>
  <si>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</si>
  <si>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</si>
  <si>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</si>
  <si>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</si>
  <si>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</si>
  <si>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</si>
  <si>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</si>
  <si>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</si>
  <si>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</si>
  <si>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</si>
  <si>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</si>
  <si>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</si>
  <si>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</si>
  <si>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</si>
  <si>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</si>
  <si>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</si>
  <si>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</si>
  <si>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</si>
  <si>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</si>
  <si>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</si>
  <si>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</si>
  <si>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</si>
  <si>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</si>
  <si>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</si>
  <si>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</si>
  <si>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</si>
  <si>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</si>
  <si>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</si>
  <si>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</si>
  <si>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</si>
  <si>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</si>
  <si>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</si>
  <si>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</si>
  <si>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</si>
  <si>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</si>
  <si>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</si>
  <si>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</si>
  <si>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</si>
  <si>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</si>
  <si>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</si>
  <si>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</si>
  <si>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</si>
  <si>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</si>
  <si>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</si>
  <si>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</si>
  <si>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</si>
  <si>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</si>
  <si>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</si>
  <si>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</si>
  <si>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</si>
  <si>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</si>
  <si>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</si>
  <si>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</si>
  <si>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</si>
  <si>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</si>
  <si>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</si>
  <si>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</si>
  <si>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</si>
  <si>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</si>
  <si>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</si>
  <si>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</si>
  <si>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</si>
  <si>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</si>
  <si>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</si>
  <si>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</si>
  <si>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</si>
  <si>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</si>
  <si>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</si>
  <si>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</si>
  <si>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</si>
  <si>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</si>
  <si>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</si>
  <si>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</si>
  <si>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</si>
  <si>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</si>
  <si>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</si>
  <si>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</si>
  <si>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</si>
  <si>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</si>
  <si>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</si>
  <si>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</si>
  <si>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</si>
  <si>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</si>
  <si>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</si>
  <si>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</si>
  <si>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</si>
  <si>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</si>
  <si>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</si>
  <si>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</si>
  <si>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</si>
  <si>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</si>
  <si>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</si>
  <si>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</si>
  <si>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</si>
  <si>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</si>
  <si>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</si>
  <si>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</si>
  <si>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</si>
  <si>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</si>
  <si>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</si>
  <si>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</si>
  <si>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</si>
  <si>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</si>
  <si>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</si>
  <si>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</si>
  <si>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</si>
  <si>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</si>
  <si>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</si>
  <si>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</si>
  <si>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</si>
  <si>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</si>
  <si>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</si>
  <si>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</si>
  <si>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</si>
  <si>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</si>
  <si>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</si>
  <si>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</si>
  <si>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</si>
  <si>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</si>
  <si>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</si>
  <si>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</si>
  <si>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</si>
  <si>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</si>
  <si>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</si>
  <si>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</si>
  <si>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</si>
  <si>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</si>
  <si>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</si>
  <si>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</si>
  <si>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</si>
  <si>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</si>
  <si>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</si>
  <si>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</si>
  <si>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</si>
  <si>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</si>
  <si>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</si>
  <si>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</si>
  <si>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</si>
  <si>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</si>
  <si>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</si>
  <si>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</si>
  <si>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</si>
  <si>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</si>
  <si>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</si>
  <si>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</si>
  <si>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</si>
  <si>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</si>
  <si>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</si>
  <si>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</si>
  <si>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</si>
  <si>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</si>
  <si>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</si>
  <si>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</si>
  <si>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</si>
  <si>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</si>
  <si>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</si>
  <si>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</si>
  <si>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</si>
  <si>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</si>
  <si>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</si>
  <si>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</si>
  <si>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</si>
  <si>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</si>
  <si>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</si>
  <si>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</si>
  <si>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</si>
  <si>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</si>
  <si>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</si>
  <si>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</si>
  <si>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</si>
  <si>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</si>
  <si>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</si>
  <si>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</si>
  <si>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</si>
  <si>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</si>
  <si>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</si>
  <si>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</si>
  <si>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</si>
  <si>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</si>
  <si>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</si>
  <si>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</si>
  <si>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</si>
  <si>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</si>
  <si>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</si>
  <si>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</si>
  <si>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</si>
  <si>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</si>
  <si>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</si>
  <si>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</si>
  <si>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</si>
  <si>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</si>
  <si>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</si>
  <si>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</si>
  <si>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</si>
  <si>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</si>
  <si>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</si>
  <si>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</si>
  <si>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</si>
  <si>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</si>
  <si>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</si>
  <si>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</si>
  <si>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</si>
  <si>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</si>
  <si>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</si>
  <si>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</si>
  <si>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</si>
  <si>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</si>
  <si>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</si>
  <si>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</si>
  <si>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</si>
  <si>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</si>
  <si>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</si>
  <si>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</si>
  <si>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</si>
  <si>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</si>
  <si>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</si>
  <si>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</si>
  <si>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</si>
  <si>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</si>
  <si>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</si>
  <si>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</si>
  <si>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</si>
  <si>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</si>
  <si>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</si>
  <si>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</si>
  <si>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</si>
  <si>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</si>
  <si>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</si>
  <si>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</si>
  <si>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</si>
  <si>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</si>
  <si>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</si>
  <si>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</si>
  <si>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</si>
  <si>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</si>
  <si>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</si>
  <si>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</si>
  <si>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</si>
  <si>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</si>
  <si>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</si>
  <si>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</si>
  <si>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</si>
  <si>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</si>
  <si>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</si>
  <si>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</si>
  <si>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</si>
  <si>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</si>
  <si>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</si>
  <si>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</si>
  <si>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</si>
  <si>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</si>
  <si>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</si>
  <si>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</si>
  <si>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</si>
  <si>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</si>
  <si>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</si>
  <si>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</si>
  <si>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</si>
  <si>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</si>
  <si>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</si>
  <si>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</si>
  <si>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</si>
  <si>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</si>
  <si>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</si>
  <si>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</si>
  <si>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</si>
  <si>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</si>
  <si>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</si>
  <si>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</si>
  <si>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</si>
  <si>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</si>
  <si>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</si>
  <si>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</si>
  <si>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</si>
  <si>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</si>
  <si>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</si>
  <si>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</si>
  <si>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</si>
  <si>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</si>
  <si>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</si>
  <si>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</si>
  <si>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</si>
  <si>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</si>
  <si>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</si>
  <si>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</si>
  <si>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</si>
  <si>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</si>
  <si>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</si>
  <si>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</si>
  <si>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</si>
  <si>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</si>
  <si>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</si>
  <si>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</si>
  <si>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</si>
  <si>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</si>
  <si>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</si>
  <si>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</si>
  <si>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</si>
  <si>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</si>
  <si>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</si>
  <si>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</si>
  <si>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</si>
  <si>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</si>
  <si>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</si>
  <si>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</si>
  <si>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</si>
  <si>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</si>
  <si>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</si>
  <si>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</si>
  <si>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</si>
  <si>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</si>
  <si>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</si>
  <si>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</si>
  <si>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</si>
  <si>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</si>
  <si>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</si>
  <si>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</si>
  <si>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000  0502  0000000  000  228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</si>
  <si>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</si>
  <si>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</si>
  <si>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</si>
  <si>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</si>
  <si>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</si>
  <si>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</si>
  <si>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</si>
  <si>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</si>
  <si>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</si>
  <si>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</si>
  <si>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</si>
  <si>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</si>
  <si>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</si>
  <si>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</si>
  <si>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</si>
  <si>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</si>
  <si>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</si>
  <si>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</si>
  <si>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</si>
  <si>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</si>
  <si>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</si>
  <si>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</si>
  <si>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</si>
  <si>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</si>
  <si>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</si>
  <si>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</si>
  <si>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</si>
  <si>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</si>
  <si>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</si>
  <si>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</si>
  <si>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</si>
  <si>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</si>
  <si>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</si>
  <si>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</si>
  <si>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</si>
  <si>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</si>
  <si>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</si>
  <si>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</si>
  <si>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</si>
  <si>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</si>
  <si>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</si>
  <si>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</si>
  <si>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</si>
  <si>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</si>
  <si>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</si>
  <si>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</si>
  <si>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</si>
  <si>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</si>
  <si>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</si>
  <si>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</si>
  <si>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</si>
  <si>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</si>
  <si>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</si>
  <si>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</si>
  <si>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</si>
  <si>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</si>
  <si>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</si>
  <si>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</si>
  <si>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</si>
  <si>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</si>
  <si>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</si>
  <si>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</si>
  <si>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</si>
  <si>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</si>
  <si>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</si>
  <si>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</si>
  <si>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</si>
  <si>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</si>
  <si>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</si>
  <si>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</si>
  <si>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</si>
  <si>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</si>
  <si>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</si>
  <si>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</si>
  <si>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</si>
  <si>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</si>
  <si>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</si>
  <si>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</si>
  <si>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</si>
  <si>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</si>
  <si>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</si>
  <si>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</si>
  <si>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</si>
  <si>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</si>
  <si>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</si>
  <si>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</si>
  <si>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</si>
  <si>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</si>
  <si>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</si>
  <si>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</si>
  <si>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</si>
  <si>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</si>
  <si>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</si>
  <si>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</si>
  <si>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</si>
  <si>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</si>
  <si>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</si>
  <si>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</si>
  <si>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</si>
  <si>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</si>
  <si>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</si>
  <si>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</si>
  <si>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</si>
  <si>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</si>
  <si>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</si>
  <si>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</si>
  <si>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</si>
  <si>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</si>
  <si>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</si>
  <si>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</si>
  <si>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</si>
  <si>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</si>
  <si>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</si>
  <si>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</si>
  <si>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</si>
  <si>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</si>
  <si>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</si>
  <si>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</si>
  <si>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</si>
  <si>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</si>
  <si>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</si>
  <si>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</si>
  <si>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</si>
  <si>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</si>
  <si>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</si>
  <si>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</si>
  <si>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</si>
  <si>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</si>
  <si>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</si>
  <si>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</si>
  <si>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</si>
  <si>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</si>
  <si>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</si>
  <si>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</si>
  <si>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</si>
  <si>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</si>
  <si>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</si>
  <si>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</si>
  <si>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</si>
  <si>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</si>
  <si>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</si>
  <si>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</si>
  <si>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</si>
  <si>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</si>
  <si>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</si>
  <si>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</si>
  <si>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</si>
  <si>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</si>
  <si>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</si>
  <si>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</si>
  <si>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</si>
  <si>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</si>
  <si>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</si>
  <si>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</si>
  <si>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</si>
  <si>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</si>
  <si>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</si>
  <si>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</si>
  <si>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</si>
  <si>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</si>
  <si>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</si>
  <si>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</si>
  <si>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</si>
  <si>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</si>
  <si>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</si>
  <si>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</si>
  <si>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</si>
  <si>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</si>
  <si>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</si>
  <si>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</si>
  <si>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</si>
  <si>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</si>
  <si>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</si>
  <si>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</si>
  <si>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</si>
  <si>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</si>
  <si>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</si>
  <si>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</si>
  <si>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</si>
  <si>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</si>
  <si>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</si>
  <si>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</si>
  <si>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</si>
  <si>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</si>
  <si>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</si>
  <si>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</si>
  <si>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</si>
  <si>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</si>
  <si>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</si>
  <si>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</si>
  <si>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</si>
  <si>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</si>
  <si>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</si>
  <si>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</si>
  <si>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</si>
  <si>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</si>
  <si>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</si>
  <si>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</si>
  <si>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</si>
  <si>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</si>
  <si>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</si>
  <si>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</si>
  <si>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</si>
  <si>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</si>
  <si>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</si>
  <si>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</si>
  <si>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</si>
  <si>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</si>
  <si>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</si>
  <si>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</si>
  <si>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</si>
  <si>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</si>
  <si>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</si>
  <si>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</si>
  <si>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</si>
  <si>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</si>
  <si>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</si>
  <si>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</si>
  <si>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</si>
  <si>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</si>
  <si>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</si>
  <si>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</si>
  <si>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</si>
  <si>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</si>
  <si>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</si>
  <si>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</si>
  <si>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</si>
  <si>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</si>
  <si>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</si>
  <si>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</si>
  <si>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</si>
  <si>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</si>
  <si>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</si>
  <si>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</si>
  <si>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</si>
  <si>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</si>
  <si>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</si>
  <si>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</si>
  <si>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</si>
  <si>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</si>
  <si>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</si>
  <si>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</si>
  <si>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</si>
  <si>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</si>
  <si>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</si>
  <si>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</si>
  <si>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</si>
  <si>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</si>
  <si>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</si>
  <si>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</si>
  <si>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</si>
  <si>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</si>
  <si>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</si>
  <si>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</si>
  <si>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</si>
  <si>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</si>
  <si>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</si>
  <si>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</si>
  <si>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</si>
  <si>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</si>
  <si>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</si>
  <si>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</si>
  <si>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</si>
  <si>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</si>
  <si>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</si>
  <si>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</si>
  <si>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</si>
  <si>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</si>
  <si>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</si>
  <si>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</si>
  <si>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</si>
  <si>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</si>
  <si>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</si>
  <si>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</si>
  <si>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</si>
  <si>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</si>
  <si>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</si>
  <si>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</si>
  <si>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</si>
  <si>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</si>
  <si>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</si>
  <si>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</si>
  <si>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</si>
  <si>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</si>
  <si>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</si>
  <si>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</si>
  <si>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</si>
  <si>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</si>
  <si>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</si>
  <si>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</si>
  <si>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</si>
  <si>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</si>
  <si>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</si>
  <si>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</si>
  <si>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</si>
  <si>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</si>
  <si>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</si>
  <si>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</si>
  <si>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</si>
  <si>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</si>
  <si>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</si>
  <si>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</si>
  <si>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</si>
  <si>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</si>
  <si>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</si>
  <si>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</si>
  <si>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</si>
  <si>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</si>
  <si>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</si>
  <si>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</si>
  <si>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</si>
  <si>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</si>
  <si>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</si>
  <si>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</si>
  <si>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</si>
  <si>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</si>
  <si>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</si>
  <si>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</si>
  <si>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</si>
  <si>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</si>
  <si>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</si>
  <si>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</si>
  <si>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</si>
  <si>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</si>
  <si>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</si>
  <si>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</si>
  <si>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</si>
  <si>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</si>
  <si>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</si>
  <si>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</si>
  <si>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</si>
  <si>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</si>
  <si>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</si>
  <si>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</si>
  <si>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</si>
  <si>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</si>
  <si>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</si>
  <si>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</si>
  <si>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</si>
  <si>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</si>
  <si>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</si>
  <si>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</si>
  <si>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</si>
  <si>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</si>
  <si>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</si>
  <si>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</si>
  <si>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</si>
  <si>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</si>
  <si>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</si>
  <si>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</si>
  <si>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</si>
  <si>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</si>
  <si>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</si>
  <si>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</si>
  <si>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</si>
  <si>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</si>
  <si>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</si>
  <si>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</si>
  <si>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</si>
  <si>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</si>
  <si>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</si>
  <si>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</si>
  <si>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</si>
  <si>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</si>
  <si>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</si>
  <si>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</si>
  <si>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</si>
  <si>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</si>
  <si>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</si>
  <si>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</si>
  <si>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</si>
  <si>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</si>
  <si>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</si>
  <si>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</si>
  <si>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</si>
  <si>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</si>
  <si>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</si>
  <si>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</si>
  <si>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</si>
  <si>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</si>
  <si>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</si>
  <si>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</si>
  <si>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</si>
  <si>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</si>
  <si>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</si>
  <si>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</si>
  <si>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</si>
  <si>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</si>
  <si>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</si>
  <si>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</si>
  <si>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</si>
  <si>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</si>
  <si>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</si>
  <si>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</si>
  <si>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</si>
  <si>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</si>
  <si>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</si>
  <si>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</si>
  <si>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</si>
  <si>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</si>
  <si>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</si>
  <si>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</si>
  <si>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</si>
  <si>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</si>
  <si>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</si>
  <si>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Премия главы</t>
  </si>
  <si>
    <t>Поощрение поселений</t>
  </si>
  <si>
    <t>00000000000000000262</t>
  </si>
  <si>
    <t xml:space="preserve">             на  01.07.2024г</t>
  </si>
  <si>
    <t>14079,14</t>
  </si>
  <si>
    <t>2035100</t>
  </si>
  <si>
    <t xml:space="preserve">            на 01.07.2024</t>
  </si>
  <si>
    <t>на      01 .07.2024</t>
  </si>
  <si>
    <t>И.о. главы поселения</t>
  </si>
  <si>
    <t>А.В. Грибанова</t>
  </si>
  <si>
    <t>И.о. главы поселения                                                         А.В. Грибанова</t>
  </si>
  <si>
    <t xml:space="preserve">                                  3. Источники финансирования дефицита бюджета на 01.07.2024 г.</t>
  </si>
  <si>
    <t>И.о. главы поселения____________________________</t>
  </si>
  <si>
    <t>на    01.07.2024</t>
  </si>
  <si>
    <t>2640246,74</t>
  </si>
  <si>
    <t>-308444,23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</si>
</sst>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  <xf numFmtId="167" fontId="45" fillId="6" borderId="34" xfId="0" applyNumberFormat="1" applyFont="1" applyFill="1" applyBorder="1" applyAlignment="1">
      <alignment horizontal="righ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41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zoomScale="75" zoomScaleNormal="75" workbookViewId="0">
      <selection activeCell="A2" sqref="A2:G104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1" t="s">
        <v>117</v>
      </c>
      <c r="D2" s="301"/>
      <c r="E2" s="301"/>
      <c r="F2" s="301"/>
      <c r="G2" s="28"/>
      <c r="H2" s="3"/>
    </row>
    <row r="3" spans="1:8" ht="14.1" customHeight="1" x14ac:dyDescent="0.25">
      <c r="C3" s="300" t="s">
        <v>806</v>
      </c>
      <c r="D3" s="300"/>
      <c r="E3" s="300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11" t="s">
        <v>118</v>
      </c>
      <c r="B6" s="311"/>
      <c r="C6" s="309" t="s">
        <v>778</v>
      </c>
      <c r="D6" s="309"/>
      <c r="E6" s="309"/>
      <c r="F6" s="309"/>
      <c r="G6" s="65"/>
    </row>
    <row r="7" spans="1:8" ht="14.1" customHeight="1" x14ac:dyDescent="0.25">
      <c r="A7" s="311" t="s">
        <v>0</v>
      </c>
      <c r="B7" s="311"/>
      <c r="C7" s="6"/>
      <c r="D7" s="6"/>
      <c r="E7" s="7"/>
      <c r="F7" s="27"/>
      <c r="G7" s="30"/>
    </row>
    <row r="8" spans="1:8" ht="12.95" customHeight="1" x14ac:dyDescent="0.25">
      <c r="A8" s="302" t="s">
        <v>2</v>
      </c>
      <c r="B8" s="302" t="s">
        <v>3</v>
      </c>
      <c r="C8" s="302" t="s">
        <v>1</v>
      </c>
      <c r="D8" s="302" t="s">
        <v>119</v>
      </c>
      <c r="E8" s="305" t="s">
        <v>135</v>
      </c>
      <c r="F8" s="302" t="s">
        <v>120</v>
      </c>
      <c r="G8" s="305" t="s">
        <v>121</v>
      </c>
      <c r="H8" s="8"/>
    </row>
    <row r="9" spans="1:8" ht="12" customHeight="1" x14ac:dyDescent="0.25">
      <c r="A9" s="303"/>
      <c r="B9" s="303"/>
      <c r="C9" s="303"/>
      <c r="D9" s="303"/>
      <c r="E9" s="306"/>
      <c r="F9" s="303"/>
      <c r="G9" s="306"/>
      <c r="H9" s="9"/>
    </row>
    <row r="10" spans="1:8" ht="14.25" customHeight="1" x14ac:dyDescent="0.25">
      <c r="A10" s="310"/>
      <c r="B10" s="304"/>
      <c r="C10" s="304"/>
      <c r="D10" s="304"/>
      <c r="E10" s="307"/>
      <c r="F10" s="304"/>
      <c r="G10" s="307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12518421.98</v>
      </c>
      <c r="E12" s="42">
        <f>E14+E69</f>
        <v>14947421.98</v>
      </c>
      <c r="F12" s="42">
        <f>F14+F69</f>
        <v>2640246.7400000002</v>
      </c>
      <c r="G12" s="42">
        <f>G14+G69+G98</f>
        <v>3878366.7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970119.96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44646.15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44646.15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44432.01</v>
      </c>
      <c r="H17" s="61"/>
      <c r="I17" s="62"/>
    </row>
    <row r="18" spans="1:9" ht="60" customHeight="1" x14ac:dyDescent="0.25">
      <c r="A18" s="173" t="s">
        <v>9</v>
      </c>
      <c r="B18" s="174" t="s">
        <v>779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194.14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210441.11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20790.580000000002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20790.580000000002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189650.53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79575.350000000006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79575.350000000006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110075.18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110075.18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110075.18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1000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1000</v>
      </c>
      <c r="H60" s="33"/>
    </row>
    <row r="61" spans="1:8" ht="55.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>
        <v>1000</v>
      </c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12518421.98</v>
      </c>
      <c r="E69" s="45">
        <f>E70+E94</f>
        <v>12854421.98</v>
      </c>
      <c r="F69" s="45">
        <f>F70+F94</f>
        <v>2640246.7400000002</v>
      </c>
      <c r="G69" s="45">
        <f>G70+G94</f>
        <v>2908246.74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12518421.98</v>
      </c>
      <c r="E70" s="45">
        <f>E71+E76+E79</f>
        <v>12854421.98</v>
      </c>
      <c r="F70" s="45">
        <f>F71+F79</f>
        <v>2640246.7400000002</v>
      </c>
      <c r="G70" s="45">
        <f>G71+G76+G79</f>
        <v>2908246.74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806400</v>
      </c>
      <c r="G71" s="45">
        <f t="shared" si="10"/>
        <v>806400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216600</v>
      </c>
      <c r="G72" s="45">
        <f>G73</f>
        <v>216600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216600</v>
      </c>
      <c r="G73" s="48">
        <v>216600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589800</v>
      </c>
      <c r="G74" s="50">
        <f>G75</f>
        <v>589800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589800</v>
      </c>
      <c r="G75" s="48">
        <v>589800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68000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68000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68000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10906421.98</v>
      </c>
      <c r="E79" s="45">
        <f>E80+E82+E84</f>
        <v>11106421.98</v>
      </c>
      <c r="F79" s="45">
        <f>F80+F82+F84</f>
        <v>1833846.74</v>
      </c>
      <c r="G79" s="45">
        <f>G80+G82+G84</f>
        <v>2033846.74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9670798.7400000002</v>
      </c>
      <c r="E80" s="49">
        <f>E81</f>
        <v>9670798.7400000002</v>
      </c>
      <c r="F80" s="49">
        <f>G80</f>
        <v>1252323.5</v>
      </c>
      <c r="G80" s="49">
        <f>G81</f>
        <v>1252323.5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9670798.7400000002</v>
      </c>
      <c r="E81" s="48">
        <v>9670798.7400000002</v>
      </c>
      <c r="F81" s="48">
        <f>G81</f>
        <v>1252323.5</v>
      </c>
      <c r="G81" s="48">
        <v>1252323.5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298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1235623.24</v>
      </c>
      <c r="E84" s="48">
        <f>E85</f>
        <v>1435623.24</v>
      </c>
      <c r="F84" s="48">
        <f t="shared" ref="F84" si="13">F85</f>
        <v>581523.24</v>
      </c>
      <c r="G84" s="48">
        <f>G85</f>
        <v>781523.24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1235623.24</v>
      </c>
      <c r="E85" s="51">
        <f>E86+E87+E88+E89+E90</f>
        <v>1435623.24</v>
      </c>
      <c r="F85" s="51">
        <f>F86+F87+F88+F89+F90</f>
        <v>581523.24</v>
      </c>
      <c r="G85" s="51">
        <f>G86+G87+G88+G89+G90</f>
        <v>781523.24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454900</v>
      </c>
      <c r="G86" s="51">
        <v>454900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34744.1</v>
      </c>
      <c r="G87" s="51">
        <v>34744.1</v>
      </c>
      <c r="H87" s="40"/>
    </row>
    <row r="88" spans="1:23" ht="18" x14ac:dyDescent="0.25">
      <c r="A88" s="173"/>
      <c r="B88" s="174"/>
      <c r="C88" s="166" t="s">
        <v>780</v>
      </c>
      <c r="D88" s="51">
        <f t="shared" si="14"/>
        <v>10079.14</v>
      </c>
      <c r="E88" s="51">
        <v>10079.14</v>
      </c>
      <c r="F88" s="51">
        <f>G88</f>
        <v>10079.14</v>
      </c>
      <c r="G88" s="51">
        <v>10079.14</v>
      </c>
      <c r="H88" s="40"/>
    </row>
    <row r="89" spans="1:23" ht="20.25" customHeight="1" x14ac:dyDescent="0.25">
      <c r="A89" s="173"/>
      <c r="B89" s="174"/>
      <c r="C89" s="166" t="s">
        <v>800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6.5" customHeight="1" x14ac:dyDescent="0.25">
      <c r="A90" s="173"/>
      <c r="B90" s="174"/>
      <c r="C90" s="166" t="s">
        <v>801</v>
      </c>
      <c r="D90" s="48">
        <v>200000</v>
      </c>
      <c r="E90" s="48">
        <v>400000</v>
      </c>
      <c r="F90" s="48"/>
      <c r="G90" s="48">
        <v>200000</v>
      </c>
      <c r="H90" s="40"/>
      <c r="I90" s="41" t="s">
        <v>202</v>
      </c>
    </row>
    <row r="91" spans="1:23" ht="13.5" hidden="1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2.2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781</v>
      </c>
      <c r="C98" s="206" t="s">
        <v>782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783</v>
      </c>
      <c r="C99" s="191" t="s">
        <v>784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785</v>
      </c>
      <c r="C100" s="208" t="s">
        <v>786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308" t="s">
        <v>810</v>
      </c>
      <c r="C102" s="308"/>
      <c r="D102" s="308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787</v>
      </c>
      <c r="C104" s="157" t="s">
        <v>788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B102:D102"/>
    <mergeCell ref="C6:F6"/>
    <mergeCell ref="A8:A10"/>
    <mergeCell ref="B8:B10"/>
    <mergeCell ref="A6:B6"/>
    <mergeCell ref="A7:B7"/>
    <mergeCell ref="I83:W83"/>
    <mergeCell ref="C3:E3"/>
    <mergeCell ref="C2:F2"/>
    <mergeCell ref="C8:C10"/>
    <mergeCell ref="D8:D10"/>
    <mergeCell ref="E8:E10"/>
    <mergeCell ref="F8:F10"/>
    <mergeCell ref="G8:G10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1" workbookViewId="0">
      <selection sqref="A1:G68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4" t="s">
        <v>600</v>
      </c>
      <c r="B1" s="314"/>
      <c r="C1" s="314"/>
      <c r="D1" s="314"/>
      <c r="E1" s="314"/>
    </row>
    <row r="2" spans="1:7" ht="15.75" x14ac:dyDescent="0.25">
      <c r="A2" s="314" t="s">
        <v>813</v>
      </c>
      <c r="B2" s="314"/>
      <c r="C2" s="314"/>
      <c r="D2" s="314"/>
      <c r="E2" s="314"/>
    </row>
    <row r="3" spans="1:7" ht="15.75" x14ac:dyDescent="0.25">
      <c r="A3" s="315" t="s">
        <v>793</v>
      </c>
      <c r="B3" s="315"/>
      <c r="C3" s="315"/>
      <c r="D3" s="315"/>
      <c r="E3" s="315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601</v>
      </c>
      <c r="E4" s="104" t="s">
        <v>602</v>
      </c>
      <c r="F4" s="104" t="s">
        <v>603</v>
      </c>
      <c r="G4" s="104" t="s">
        <v>604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6" t="s">
        <v>605</v>
      </c>
      <c r="B6" s="316"/>
      <c r="C6" s="316"/>
      <c r="D6" s="316"/>
      <c r="E6" s="316"/>
      <c r="F6" s="316"/>
      <c r="G6" s="317"/>
    </row>
    <row r="7" spans="1:7" ht="24.75" x14ac:dyDescent="0.25">
      <c r="A7" s="70" t="s">
        <v>606</v>
      </c>
      <c r="B7" s="69" t="s">
        <v>607</v>
      </c>
      <c r="C7" s="70" t="s">
        <v>608</v>
      </c>
      <c r="D7" s="219">
        <f>Расходы!J15</f>
        <v>3482200</v>
      </c>
      <c r="E7" s="220"/>
      <c r="F7" s="219">
        <f>Расходы!L15</f>
        <v>1832284.27</v>
      </c>
      <c r="G7" s="80"/>
    </row>
    <row r="8" spans="1:7" ht="24.75" x14ac:dyDescent="0.25">
      <c r="A8" s="74" t="s">
        <v>609</v>
      </c>
      <c r="B8" s="73" t="s">
        <v>610</v>
      </c>
      <c r="C8" s="74" t="s">
        <v>611</v>
      </c>
      <c r="D8" s="219">
        <f>D52</f>
        <v>1732300</v>
      </c>
      <c r="E8" s="219"/>
      <c r="F8" s="219">
        <f>F52</f>
        <v>1006219.24</v>
      </c>
      <c r="G8" s="78"/>
    </row>
    <row r="9" spans="1:7" ht="36.75" x14ac:dyDescent="0.25">
      <c r="A9" s="74" t="s">
        <v>612</v>
      </c>
      <c r="B9" s="73" t="s">
        <v>613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614</v>
      </c>
      <c r="B10" s="73" t="s">
        <v>615</v>
      </c>
      <c r="C10" s="74" t="s">
        <v>616</v>
      </c>
      <c r="D10" s="219">
        <f>D56</f>
        <v>523200</v>
      </c>
      <c r="E10" s="219"/>
      <c r="F10" s="219">
        <f>F56</f>
        <v>244820.47999999998</v>
      </c>
      <c r="G10" s="78"/>
    </row>
    <row r="11" spans="1:7" ht="36.75" x14ac:dyDescent="0.25">
      <c r="A11" s="70" t="s">
        <v>617</v>
      </c>
      <c r="B11" s="69" t="s">
        <v>618</v>
      </c>
      <c r="C11" s="70" t="s">
        <v>619</v>
      </c>
      <c r="D11" s="80">
        <v>136000</v>
      </c>
      <c r="E11" s="80">
        <f>D11</f>
        <v>136000</v>
      </c>
      <c r="F11" s="80">
        <v>68000</v>
      </c>
      <c r="G11" s="80">
        <f>F11</f>
        <v>68000</v>
      </c>
    </row>
    <row r="12" spans="1:7" ht="24.75" x14ac:dyDescent="0.25">
      <c r="A12" s="74" t="s">
        <v>609</v>
      </c>
      <c r="B12" s="73" t="s">
        <v>620</v>
      </c>
      <c r="C12" s="74" t="s">
        <v>621</v>
      </c>
      <c r="D12" s="78">
        <v>94300</v>
      </c>
      <c r="E12" s="78">
        <f>D12</f>
        <v>94300</v>
      </c>
      <c r="F12" s="78">
        <f>Расходы!G32</f>
        <v>47154</v>
      </c>
      <c r="G12" s="78">
        <f>F12</f>
        <v>47154</v>
      </c>
    </row>
    <row r="13" spans="1:7" ht="48.75" x14ac:dyDescent="0.25">
      <c r="A13" s="74" t="s">
        <v>622</v>
      </c>
      <c r="B13" s="73" t="s">
        <v>623</v>
      </c>
      <c r="C13" s="74" t="s">
        <v>624</v>
      </c>
      <c r="D13" s="78">
        <v>28500</v>
      </c>
      <c r="E13" s="78">
        <f>D13</f>
        <v>28500</v>
      </c>
      <c r="F13" s="78">
        <f>Расходы!G41</f>
        <v>14227.74</v>
      </c>
      <c r="G13" s="78">
        <f>F13</f>
        <v>14227.74</v>
      </c>
    </row>
    <row r="14" spans="1:7" ht="36.75" x14ac:dyDescent="0.25">
      <c r="A14" s="70" t="s">
        <v>625</v>
      </c>
      <c r="B14" s="69" t="s">
        <v>626</v>
      </c>
      <c r="C14" s="70" t="s">
        <v>627</v>
      </c>
      <c r="D14" s="80">
        <f>D11</f>
        <v>136000</v>
      </c>
      <c r="E14" s="80">
        <f>D14</f>
        <v>136000</v>
      </c>
      <c r="F14" s="80">
        <f>F11</f>
        <v>68000</v>
      </c>
      <c r="G14" s="80">
        <f>F14</f>
        <v>68000</v>
      </c>
    </row>
    <row r="15" spans="1:7" ht="24.75" x14ac:dyDescent="0.25">
      <c r="A15" s="70" t="s">
        <v>628</v>
      </c>
      <c r="B15" s="69" t="s">
        <v>629</v>
      </c>
      <c r="C15" s="70" t="s">
        <v>630</v>
      </c>
      <c r="D15" s="80">
        <f>Расходы!E138</f>
        <v>14079.14</v>
      </c>
      <c r="E15" s="80"/>
      <c r="F15" s="80">
        <f>Расходы!G142</f>
        <v>13123.04</v>
      </c>
      <c r="G15" s="80"/>
    </row>
    <row r="16" spans="1:7" ht="15.75" x14ac:dyDescent="0.25">
      <c r="A16" s="70" t="s">
        <v>631</v>
      </c>
      <c r="B16" s="69" t="s">
        <v>632</v>
      </c>
      <c r="C16" s="70" t="s">
        <v>633</v>
      </c>
      <c r="D16" s="134">
        <f>D17+D18+D19</f>
        <v>9670798.7400000002</v>
      </c>
      <c r="E16" s="135">
        <f>E17+E18+E19</f>
        <v>0</v>
      </c>
      <c r="F16" s="134">
        <f>F18+F19</f>
        <v>1252323.5</v>
      </c>
      <c r="G16" s="80">
        <f>G17+G18+G19</f>
        <v>0</v>
      </c>
    </row>
    <row r="17" spans="1:7" ht="24.75" x14ac:dyDescent="0.25">
      <c r="A17" s="74" t="s">
        <v>634</v>
      </c>
      <c r="B17" s="73" t="s">
        <v>635</v>
      </c>
      <c r="C17" s="74" t="s">
        <v>636</v>
      </c>
      <c r="D17" s="99"/>
      <c r="E17" s="78"/>
      <c r="F17" s="78"/>
      <c r="G17" s="78"/>
    </row>
    <row r="18" spans="1:7" ht="36.75" x14ac:dyDescent="0.25">
      <c r="A18" s="74" t="s">
        <v>637</v>
      </c>
      <c r="B18" s="73" t="s">
        <v>638</v>
      </c>
      <c r="C18" s="74" t="s">
        <v>639</v>
      </c>
      <c r="D18" s="78">
        <f>Расходы!E42</f>
        <v>7622698.7400000002</v>
      </c>
      <c r="E18" s="78"/>
      <c r="F18" s="78">
        <f>Расходы!G42</f>
        <v>579619.64</v>
      </c>
      <c r="G18" s="78"/>
    </row>
    <row r="19" spans="1:7" ht="24.75" x14ac:dyDescent="0.25">
      <c r="A19" s="74" t="s">
        <v>640</v>
      </c>
      <c r="B19" s="73" t="s">
        <v>641</v>
      </c>
      <c r="C19" s="74" t="s">
        <v>642</v>
      </c>
      <c r="D19" s="259">
        <f>Расходы!E146</f>
        <v>2048100</v>
      </c>
      <c r="E19" s="99"/>
      <c r="F19" s="78">
        <f>Расходы!G144</f>
        <v>672703.86</v>
      </c>
      <c r="G19" s="78"/>
    </row>
    <row r="20" spans="1:7" ht="24.75" x14ac:dyDescent="0.25">
      <c r="A20" s="70" t="s">
        <v>643</v>
      </c>
      <c r="B20" s="69" t="s">
        <v>644</v>
      </c>
      <c r="C20" s="70" t="s">
        <v>645</v>
      </c>
      <c r="D20" s="80"/>
      <c r="E20" s="80"/>
      <c r="F20" s="80"/>
      <c r="G20" s="80"/>
    </row>
    <row r="21" spans="1:7" ht="60.75" x14ac:dyDescent="0.25">
      <c r="A21" s="70" t="s">
        <v>646</v>
      </c>
      <c r="B21" s="69" t="s">
        <v>647</v>
      </c>
      <c r="C21" s="70" t="s">
        <v>648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748</v>
      </c>
      <c r="B22" s="73" t="s">
        <v>649</v>
      </c>
      <c r="C22" s="74" t="s">
        <v>650</v>
      </c>
      <c r="D22" s="78"/>
      <c r="E22" s="78"/>
      <c r="F22" s="78"/>
      <c r="G22" s="78"/>
    </row>
    <row r="23" spans="1:7" ht="24.75" x14ac:dyDescent="0.25">
      <c r="A23" s="74" t="s">
        <v>651</v>
      </c>
      <c r="B23" s="73" t="s">
        <v>652</v>
      </c>
      <c r="C23" s="74" t="s">
        <v>653</v>
      </c>
      <c r="D23" s="78"/>
      <c r="E23" s="78"/>
      <c r="F23" s="78"/>
      <c r="G23" s="78"/>
    </row>
    <row r="24" spans="1:7" ht="36.75" x14ac:dyDescent="0.25">
      <c r="A24" s="74" t="s">
        <v>654</v>
      </c>
      <c r="B24" s="73" t="s">
        <v>655</v>
      </c>
      <c r="C24" s="74" t="s">
        <v>656</v>
      </c>
      <c r="D24" s="78"/>
      <c r="E24" s="78"/>
      <c r="F24" s="78"/>
      <c r="G24" s="78"/>
    </row>
    <row r="25" spans="1:7" ht="72.75" x14ac:dyDescent="0.25">
      <c r="A25" s="74" t="s">
        <v>749</v>
      </c>
      <c r="B25" s="73" t="s">
        <v>657</v>
      </c>
      <c r="C25" s="74" t="s">
        <v>658</v>
      </c>
      <c r="D25" s="78"/>
      <c r="E25" s="78"/>
      <c r="F25" s="78"/>
      <c r="G25" s="78"/>
    </row>
    <row r="26" spans="1:7" ht="24.75" x14ac:dyDescent="0.25">
      <c r="A26" s="74" t="s">
        <v>651</v>
      </c>
      <c r="B26" s="73" t="s">
        <v>659</v>
      </c>
      <c r="C26" s="74" t="s">
        <v>660</v>
      </c>
      <c r="D26" s="78"/>
      <c r="E26" s="78"/>
      <c r="F26" s="78"/>
      <c r="G26" s="78"/>
    </row>
    <row r="27" spans="1:7" ht="15.75" x14ac:dyDescent="0.25">
      <c r="A27" s="70" t="s">
        <v>661</v>
      </c>
      <c r="B27" s="69" t="s">
        <v>662</v>
      </c>
      <c r="C27" s="70" t="s">
        <v>663</v>
      </c>
      <c r="D27" s="134">
        <f>Расходы!E159+Расходы!E252+Расходы!E273</f>
        <v>245000</v>
      </c>
      <c r="E27" s="80"/>
      <c r="F27" s="134">
        <f>Расходы!G159+Расходы!G273+Расходы!G252</f>
        <v>222621.65</v>
      </c>
      <c r="G27" s="80"/>
    </row>
    <row r="28" spans="1:7" ht="15.75" x14ac:dyDescent="0.25">
      <c r="A28" s="70" t="s">
        <v>664</v>
      </c>
      <c r="B28" s="69" t="s">
        <v>665</v>
      </c>
      <c r="C28" s="70" t="s">
        <v>666</v>
      </c>
      <c r="D28" s="80">
        <v>205800</v>
      </c>
      <c r="E28" s="80"/>
      <c r="F28" s="80">
        <f>Расходы!G224+Расходы!G229</f>
        <v>94410.05</v>
      </c>
      <c r="G28" s="80"/>
    </row>
    <row r="29" spans="1:7" ht="24.75" x14ac:dyDescent="0.25">
      <c r="A29" s="70" t="s">
        <v>667</v>
      </c>
      <c r="B29" s="69" t="s">
        <v>668</v>
      </c>
      <c r="C29" s="70" t="s">
        <v>669</v>
      </c>
      <c r="D29" s="134">
        <f>Расходы!E6</f>
        <v>15377421.979999999</v>
      </c>
      <c r="E29" s="80">
        <f>E11</f>
        <v>136000</v>
      </c>
      <c r="F29" s="136">
        <f>Расходы!G6</f>
        <v>4186810.9299999997</v>
      </c>
      <c r="G29" s="80">
        <f>G11</f>
        <v>68000</v>
      </c>
    </row>
    <row r="30" spans="1:7" ht="48.75" x14ac:dyDescent="0.25">
      <c r="A30" s="74" t="s">
        <v>670</v>
      </c>
      <c r="B30" s="73" t="s">
        <v>671</v>
      </c>
      <c r="C30" s="74" t="s">
        <v>672</v>
      </c>
      <c r="D30" s="78">
        <f>D11</f>
        <v>136000</v>
      </c>
      <c r="E30" s="78">
        <f>D30</f>
        <v>136000</v>
      </c>
      <c r="F30" s="78">
        <f>F11</f>
        <v>68000</v>
      </c>
      <c r="G30" s="78">
        <f>G29</f>
        <v>68000</v>
      </c>
    </row>
    <row r="31" spans="1:7" ht="24.75" x14ac:dyDescent="0.25">
      <c r="A31" s="70" t="s">
        <v>673</v>
      </c>
      <c r="B31" s="69" t="s">
        <v>674</v>
      </c>
      <c r="C31" s="70" t="s">
        <v>675</v>
      </c>
      <c r="D31" s="80"/>
      <c r="E31" s="137"/>
      <c r="F31" s="297">
        <v>419447.38</v>
      </c>
      <c r="G31" s="78">
        <f>G32</f>
        <v>0</v>
      </c>
    </row>
    <row r="32" spans="1:7" ht="15.75" x14ac:dyDescent="0.25">
      <c r="A32" s="74" t="s">
        <v>676</v>
      </c>
      <c r="B32" s="73" t="s">
        <v>677</v>
      </c>
      <c r="C32" s="74" t="s">
        <v>678</v>
      </c>
      <c r="D32" s="78"/>
      <c r="E32" s="78"/>
      <c r="F32" s="78">
        <v>213342.51</v>
      </c>
      <c r="G32" s="78">
        <v>0</v>
      </c>
    </row>
    <row r="33" spans="1:7" ht="15.75" x14ac:dyDescent="0.25">
      <c r="A33" s="70" t="s">
        <v>679</v>
      </c>
      <c r="B33" s="69" t="s">
        <v>680</v>
      </c>
      <c r="C33" s="70" t="s">
        <v>681</v>
      </c>
      <c r="D33" s="80">
        <f>SUM(D34:D37)</f>
        <v>8000</v>
      </c>
      <c r="E33" s="80">
        <f>E34+E35+E36+E37</f>
        <v>0</v>
      </c>
      <c r="F33" s="80">
        <f>SUM(F34:F40)</f>
        <v>7815</v>
      </c>
      <c r="G33" s="80">
        <f>G34+G35+G36+G37</f>
        <v>0</v>
      </c>
    </row>
    <row r="34" spans="1:7" ht="84.75" x14ac:dyDescent="0.25">
      <c r="A34" s="74" t="s">
        <v>750</v>
      </c>
      <c r="B34" s="73" t="s">
        <v>682</v>
      </c>
      <c r="C34" s="74" t="s">
        <v>683</v>
      </c>
      <c r="D34" s="78">
        <f>Расходы!E81</f>
        <v>8000</v>
      </c>
      <c r="E34" s="78"/>
      <c r="F34" s="78">
        <f>Расходы!G81</f>
        <v>7815</v>
      </c>
      <c r="G34" s="78"/>
    </row>
    <row r="35" spans="1:7" ht="36.75" x14ac:dyDescent="0.25">
      <c r="A35" s="74" t="s">
        <v>751</v>
      </c>
      <c r="B35" s="73" t="s">
        <v>684</v>
      </c>
      <c r="C35" s="74" t="s">
        <v>685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752</v>
      </c>
      <c r="B36" s="73" t="s">
        <v>686</v>
      </c>
      <c r="C36" s="74" t="s">
        <v>687</v>
      </c>
      <c r="D36" s="78">
        <v>0</v>
      </c>
      <c r="E36" s="78"/>
      <c r="F36" s="78"/>
      <c r="G36" s="78"/>
    </row>
    <row r="37" spans="1:7" ht="24.75" x14ac:dyDescent="0.25">
      <c r="A37" s="74" t="s">
        <v>753</v>
      </c>
      <c r="B37" s="73" t="s">
        <v>688</v>
      </c>
      <c r="C37" s="74" t="s">
        <v>689</v>
      </c>
      <c r="D37" s="78"/>
      <c r="E37" s="78"/>
      <c r="F37" s="78"/>
      <c r="G37" s="78"/>
    </row>
    <row r="38" spans="1:7" ht="48.75" x14ac:dyDescent="0.25">
      <c r="A38" s="70" t="s">
        <v>690</v>
      </c>
      <c r="B38" s="69" t="s">
        <v>691</v>
      </c>
      <c r="C38" s="70" t="s">
        <v>692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693</v>
      </c>
      <c r="B39" s="73" t="s">
        <v>694</v>
      </c>
      <c r="C39" s="74" t="s">
        <v>695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696</v>
      </c>
      <c r="B40" s="73" t="s">
        <v>697</v>
      </c>
      <c r="C40" s="74" t="s">
        <v>698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699</v>
      </c>
      <c r="B41" s="69" t="s">
        <v>700</v>
      </c>
      <c r="C41" s="70" t="s">
        <v>701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693</v>
      </c>
      <c r="B42" s="73" t="s">
        <v>702</v>
      </c>
      <c r="C42" s="74" t="s">
        <v>703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696</v>
      </c>
      <c r="B43" s="73" t="s">
        <v>704</v>
      </c>
      <c r="C43" s="74" t="s">
        <v>705</v>
      </c>
      <c r="D43" s="78">
        <v>0</v>
      </c>
      <c r="E43" s="78"/>
      <c r="F43" s="78">
        <v>0</v>
      </c>
      <c r="G43" s="78"/>
    </row>
    <row r="44" spans="1:7" x14ac:dyDescent="0.25">
      <c r="A44" s="318" t="s">
        <v>754</v>
      </c>
      <c r="B44" s="316"/>
      <c r="C44" s="316"/>
      <c r="D44" s="316"/>
      <c r="E44" s="316"/>
      <c r="F44" s="316"/>
      <c r="G44" s="317"/>
    </row>
    <row r="45" spans="1:7" ht="24.75" x14ac:dyDescent="0.25">
      <c r="A45" s="70" t="s">
        <v>706</v>
      </c>
      <c r="B45" s="69" t="s">
        <v>707</v>
      </c>
      <c r="C45" s="70" t="s">
        <v>708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693</v>
      </c>
      <c r="B46" s="73" t="s">
        <v>709</v>
      </c>
      <c r="C46" s="74" t="s">
        <v>710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696</v>
      </c>
      <c r="B47" s="73" t="s">
        <v>711</v>
      </c>
      <c r="C47" s="74" t="s">
        <v>712</v>
      </c>
      <c r="D47" s="78"/>
      <c r="E47" s="78"/>
      <c r="F47" s="78"/>
      <c r="G47" s="78"/>
    </row>
    <row r="48" spans="1:7" ht="48.75" x14ac:dyDescent="0.25">
      <c r="A48" s="70" t="s">
        <v>699</v>
      </c>
      <c r="B48" s="69" t="s">
        <v>713</v>
      </c>
      <c r="C48" s="70" t="s">
        <v>714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693</v>
      </c>
      <c r="B49" s="73" t="s">
        <v>715</v>
      </c>
      <c r="C49" s="74" t="s">
        <v>716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696</v>
      </c>
      <c r="B50" s="73" t="s">
        <v>717</v>
      </c>
      <c r="C50" s="74" t="s">
        <v>718</v>
      </c>
      <c r="D50" s="78"/>
      <c r="E50" s="78"/>
      <c r="F50" s="78"/>
      <c r="G50" s="78"/>
    </row>
    <row r="51" spans="1:13" ht="24.75" x14ac:dyDescent="0.25">
      <c r="A51" s="70" t="s">
        <v>719</v>
      </c>
      <c r="B51" s="69" t="s">
        <v>720</v>
      </c>
      <c r="C51" s="70" t="s">
        <v>721</v>
      </c>
      <c r="D51" s="219">
        <f>D7</f>
        <v>3482200</v>
      </c>
      <c r="E51" s="219"/>
      <c r="F51" s="219">
        <f>F7</f>
        <v>1832284.27</v>
      </c>
      <c r="G51" s="80"/>
    </row>
    <row r="52" spans="1:13" ht="15.75" x14ac:dyDescent="0.25">
      <c r="A52" s="74" t="s">
        <v>722</v>
      </c>
      <c r="B52" s="73" t="s">
        <v>723</v>
      </c>
      <c r="C52" s="74" t="s">
        <v>724</v>
      </c>
      <c r="D52" s="78">
        <f>D53+D54+D55</f>
        <v>1732300</v>
      </c>
      <c r="E52" s="78"/>
      <c r="F52" s="78">
        <f>F53+F54+F55</f>
        <v>1006219.24</v>
      </c>
      <c r="G52" s="78"/>
    </row>
    <row r="53" spans="1:13" ht="15.75" x14ac:dyDescent="0.25">
      <c r="A53" s="74" t="s">
        <v>725</v>
      </c>
      <c r="B53" s="73" t="s">
        <v>726</v>
      </c>
      <c r="C53" s="74"/>
      <c r="D53" s="78">
        <f>Расходы!E23+Расходы!E27</f>
        <v>878300</v>
      </c>
      <c r="E53" s="78"/>
      <c r="F53" s="78">
        <f>Расходы!G23+Расходы!G27</f>
        <v>474528.14</v>
      </c>
      <c r="G53" s="78"/>
    </row>
    <row r="54" spans="1:13" ht="15.75" x14ac:dyDescent="0.25">
      <c r="A54" s="74" t="s">
        <v>727</v>
      </c>
      <c r="B54" s="73" t="s">
        <v>728</v>
      </c>
      <c r="C54" s="74"/>
      <c r="D54" s="78">
        <v>442000</v>
      </c>
      <c r="E54" s="78"/>
      <c r="F54" s="139">
        <v>174164.26</v>
      </c>
      <c r="G54" s="78"/>
    </row>
    <row r="55" spans="1:13" ht="15.75" x14ac:dyDescent="0.25">
      <c r="A55" s="74" t="s">
        <v>729</v>
      </c>
      <c r="B55" s="73" t="s">
        <v>730</v>
      </c>
      <c r="C55" s="74"/>
      <c r="D55" s="78">
        <v>412000</v>
      </c>
      <c r="E55" s="78"/>
      <c r="F55" s="139">
        <v>357526.84</v>
      </c>
      <c r="G55" s="78"/>
    </row>
    <row r="56" spans="1:13" ht="24.75" x14ac:dyDescent="0.25">
      <c r="A56" s="74" t="s">
        <v>731</v>
      </c>
      <c r="B56" s="73" t="s">
        <v>732</v>
      </c>
      <c r="C56" s="74" t="s">
        <v>733</v>
      </c>
      <c r="D56" s="78">
        <f>D57+D58+D59</f>
        <v>523200</v>
      </c>
      <c r="E56" s="78"/>
      <c r="F56" s="217">
        <f>F57+F58+F59</f>
        <v>244820.47999999998</v>
      </c>
      <c r="G56" s="78"/>
      <c r="K56" s="294">
        <f>D53+D54+D57+D58</f>
        <v>1719500</v>
      </c>
      <c r="M56" s="294">
        <f>F53+F54+F57+F58</f>
        <v>801874.49000000011</v>
      </c>
    </row>
    <row r="57" spans="1:13" ht="15.75" x14ac:dyDescent="0.25">
      <c r="A57" s="74" t="s">
        <v>725</v>
      </c>
      <c r="B57" s="73" t="s">
        <v>734</v>
      </c>
      <c r="C57" s="74"/>
      <c r="D57" s="78">
        <f>Расходы!E35</f>
        <v>265200</v>
      </c>
      <c r="E57" s="78"/>
      <c r="F57" s="78">
        <f>Расходы!G35</f>
        <v>106702.17</v>
      </c>
      <c r="G57" s="78"/>
    </row>
    <row r="58" spans="1:13" ht="15.75" x14ac:dyDescent="0.25">
      <c r="A58" s="74" t="s">
        <v>727</v>
      </c>
      <c r="B58" s="73" t="s">
        <v>735</v>
      </c>
      <c r="C58" s="74"/>
      <c r="D58" s="78">
        <v>134000</v>
      </c>
      <c r="E58" s="78"/>
      <c r="F58" s="218">
        <v>46479.92</v>
      </c>
      <c r="G58" s="78"/>
      <c r="K58" s="294">
        <f>D55+D59</f>
        <v>536000</v>
      </c>
      <c r="M58" s="294">
        <f>F55+F59</f>
        <v>449165.23000000004</v>
      </c>
    </row>
    <row r="59" spans="1:13" ht="15.75" x14ac:dyDescent="0.25">
      <c r="A59" s="74" t="s">
        <v>729</v>
      </c>
      <c r="B59" s="73" t="s">
        <v>736</v>
      </c>
      <c r="C59" s="74"/>
      <c r="D59" s="78">
        <v>124000</v>
      </c>
      <c r="E59" s="78"/>
      <c r="F59" s="78">
        <v>91638.39</v>
      </c>
      <c r="G59" s="78"/>
    </row>
    <row r="60" spans="1:13" ht="15.75" x14ac:dyDescent="0.25">
      <c r="A60" s="70" t="s">
        <v>737</v>
      </c>
      <c r="B60" s="69" t="s">
        <v>738</v>
      </c>
      <c r="C60" s="70" t="s">
        <v>739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740</v>
      </c>
      <c r="B61" s="69" t="s">
        <v>741</v>
      </c>
      <c r="C61" s="74" t="s">
        <v>742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743</v>
      </c>
      <c r="B62" s="73" t="s">
        <v>744</v>
      </c>
      <c r="C62" s="74" t="s">
        <v>745</v>
      </c>
      <c r="D62" s="140"/>
      <c r="E62" s="140"/>
      <c r="F62" s="219"/>
      <c r="G62" s="140"/>
    </row>
    <row r="63" spans="1:13" ht="15.75" x14ac:dyDescent="0.25">
      <c r="A63" s="74" t="s">
        <v>746</v>
      </c>
      <c r="B63" s="74"/>
      <c r="C63" s="74" t="s">
        <v>747</v>
      </c>
      <c r="D63" s="140"/>
      <c r="E63" s="140"/>
      <c r="F63" s="219">
        <v>460800</v>
      </c>
      <c r="G63" s="140"/>
    </row>
    <row r="64" spans="1:13" x14ac:dyDescent="0.25">
      <c r="F64" s="117" t="s">
        <v>507</v>
      </c>
    </row>
    <row r="65" spans="1:6" x14ac:dyDescent="0.25">
      <c r="F65" s="141"/>
    </row>
    <row r="66" spans="1:6" ht="18.75" x14ac:dyDescent="0.3">
      <c r="A66" s="84" t="s">
        <v>808</v>
      </c>
      <c r="B66" s="83"/>
      <c r="C66" s="312" t="s">
        <v>809</v>
      </c>
      <c r="D66" s="313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787</v>
      </c>
      <c r="B68" s="101"/>
      <c r="C68" s="101" t="s">
        <v>788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"/>
  <sheetViews>
    <sheetView topLeftCell="A262" zoomScaleNormal="100" workbookViewId="0">
      <selection sqref="A1:G288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5" t="s">
        <v>209</v>
      </c>
      <c r="B1" s="325"/>
      <c r="C1" s="325"/>
      <c r="D1" s="325"/>
      <c r="E1" s="325"/>
      <c r="F1" s="325"/>
      <c r="G1" s="325"/>
    </row>
    <row r="2" spans="1:12" x14ac:dyDescent="0.25">
      <c r="A2" s="102"/>
      <c r="B2" s="103"/>
      <c r="C2" s="326" t="s">
        <v>210</v>
      </c>
      <c r="D2" s="326"/>
      <c r="E2" s="326"/>
      <c r="G2" s="85"/>
    </row>
    <row r="3" spans="1:12" ht="15" x14ac:dyDescent="0.25">
      <c r="A3" s="325" t="s">
        <v>757</v>
      </c>
      <c r="B3" s="325"/>
      <c r="C3" s="325"/>
      <c r="D3" s="325"/>
      <c r="E3" s="327"/>
      <c r="F3" s="327"/>
      <c r="G3" s="327"/>
    </row>
    <row r="4" spans="1:12" ht="15" x14ac:dyDescent="0.25">
      <c r="A4" s="328" t="s">
        <v>803</v>
      </c>
      <c r="B4" s="328"/>
      <c r="C4" s="328"/>
      <c r="D4" s="328"/>
      <c r="E4" s="329"/>
      <c r="F4" s="329"/>
      <c r="G4" s="329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505</v>
      </c>
      <c r="C6" s="110" t="s">
        <v>217</v>
      </c>
      <c r="D6" s="241">
        <f>D245</f>
        <v>500</v>
      </c>
      <c r="E6" s="241">
        <f>E7+E14+E19+E33+E42+E46+E209+E211+E224+E229+E234+E238+E245+E249+E256+E260+E275+E272</f>
        <v>15377421.979999999</v>
      </c>
      <c r="F6" s="93">
        <f>F245</f>
        <v>0</v>
      </c>
      <c r="G6" s="71">
        <f>G7+G245+G14+G19+G33+G42+G46+G211+G224+G249+G260+G275+G209+G272+G229</f>
        <v>4186810.9299999997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E23+E28+E35+E39+E67+E212+E251+E262+E277+E278+E27</f>
        <v>3482200</v>
      </c>
      <c r="L15" s="227">
        <f>G23+G28+G35+G39+G67+G212+G251+G277+G278+G262+G27</f>
        <v>1832284.27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1826600</v>
      </c>
      <c r="F19" s="87">
        <f>F20+F24+F28+F31</f>
        <v>0</v>
      </c>
      <c r="G19" s="71">
        <f>G20+G24+G28+G31</f>
        <v>1053373.24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878300</v>
      </c>
      <c r="F20" s="87">
        <f>F23</f>
        <v>0</v>
      </c>
      <c r="G20" s="71">
        <f>G23+G27</f>
        <v>474528.14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872300</v>
      </c>
      <c r="F23" s="75"/>
      <c r="G23" s="75">
        <v>468593.93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6">
        <v>6000</v>
      </c>
      <c r="F27" s="75"/>
      <c r="G27" s="75">
        <v>5934.21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531691.1</v>
      </c>
      <c r="L28" s="228">
        <f>E168+E215</f>
        <v>1528044.1</v>
      </c>
      <c r="M28" s="228">
        <f>G168+G215</f>
        <v>654048.42000000004</v>
      </c>
      <c r="O28" s="228">
        <f>L28-M28</f>
        <v>873995.68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529793.27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47154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47154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551700</v>
      </c>
      <c r="F33" s="87">
        <f>F34+F36+F38+F40</f>
        <v>0</v>
      </c>
      <c r="G33" s="71">
        <f>G34+G36+G38+G40</f>
        <v>259048.21999999997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265200</v>
      </c>
      <c r="F34" s="88">
        <f>F35</f>
        <v>0</v>
      </c>
      <c r="G34" s="94">
        <f>G35</f>
        <v>106702.17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265200</v>
      </c>
      <c r="F35" s="75"/>
      <c r="G35" s="75">
        <v>106702.17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138118.31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138118.31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14227.74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14227.74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7622698.7400000002</v>
      </c>
      <c r="F42" s="75"/>
      <c r="G42" s="75">
        <f>G43</f>
        <v>579619.64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7622698.7400000002</v>
      </c>
      <c r="F43" s="75"/>
      <c r="G43" s="75">
        <f>G44</f>
        <v>579619.64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7622698.7400000002</v>
      </c>
      <c r="F44" s="75"/>
      <c r="G44" s="75">
        <f>G45</f>
        <v>579619.64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7622698.7400000002</v>
      </c>
      <c r="F45" s="75"/>
      <c r="G45" s="75">
        <v>579619.64</v>
      </c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4375979.1399999997</v>
      </c>
      <c r="F46" s="87">
        <f>F47+F67+F90+F93+F112+F131+F138+F144+F149+F159+F168+F180+F187+F218</f>
        <v>0</v>
      </c>
      <c r="G46" s="72">
        <f>G67+G131+G90+G93+G138+G144+G149+G159+G168+G180+G187+G112</f>
        <v>1719187.57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1134600</v>
      </c>
      <c r="F67" s="93"/>
      <c r="G67" s="93">
        <f>G69+G80</f>
        <v>532455.13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856600</v>
      </c>
      <c r="F69" s="88">
        <f>F70+F71+F72+F73+F74+F75+F76+F77+F78</f>
        <v>0</v>
      </c>
      <c r="G69" s="94">
        <f>G70+G71+G72+G73+G74+G75+G76+G77+G78</f>
        <v>379441.89999999997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19499.78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3000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258000</v>
      </c>
      <c r="F74" s="75"/>
      <c r="G74" s="75">
        <v>132405.31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535400</v>
      </c>
      <c r="F75" s="75"/>
      <c r="G75" s="75">
        <v>219522.99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>
        <v>5013.82</v>
      </c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278000</v>
      </c>
      <c r="F80" s="88">
        <f>F81+F82</f>
        <v>0</v>
      </c>
      <c r="G80" s="91">
        <f>G81+G82</f>
        <v>153013.23000000001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8000</v>
      </c>
      <c r="F81" s="75"/>
      <c r="G81" s="75">
        <v>7815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270000</v>
      </c>
      <c r="F82" s="88">
        <f>F83+F84+F85+F86+F87+F88</f>
        <v>0</v>
      </c>
      <c r="G82" s="91">
        <f>G83+G84+G85+G86+G87+G88+G89</f>
        <v>145198.23000000001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82218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102000</v>
      </c>
      <c r="F87" s="75"/>
      <c r="G87" s="75">
        <v>55288.23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13200</v>
      </c>
      <c r="F112" s="87">
        <f>F114+F121</f>
        <v>0</v>
      </c>
      <c r="G112" s="72">
        <f>G114+G121</f>
        <v>6618.26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6618.26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>
        <f>G128</f>
        <v>6618.26</v>
      </c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>
        <v>6618.26</v>
      </c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799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764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765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766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767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768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769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770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771</v>
      </c>
      <c r="C138" s="110" t="s">
        <v>772</v>
      </c>
      <c r="D138" s="154">
        <f>D140</f>
        <v>0</v>
      </c>
      <c r="E138" s="241">
        <f>E140</f>
        <v>14079.14</v>
      </c>
      <c r="F138" s="87">
        <f>F140</f>
        <v>0</v>
      </c>
      <c r="G138" s="71">
        <f>G140</f>
        <v>13123.04</v>
      </c>
    </row>
    <row r="139" spans="1:7" x14ac:dyDescent="0.25">
      <c r="A139" s="106">
        <v>200</v>
      </c>
      <c r="B139" s="107" t="s">
        <v>773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774</v>
      </c>
      <c r="C140" s="109" t="s">
        <v>267</v>
      </c>
      <c r="D140" s="144">
        <f>D141+D142+D143</f>
        <v>0</v>
      </c>
      <c r="E140" s="130">
        <f>E141+E142+E143</f>
        <v>14079.14</v>
      </c>
      <c r="F140" s="88">
        <f>F141+F142+F143</f>
        <v>0</v>
      </c>
      <c r="G140" s="94">
        <f>G141+G142+G143</f>
        <v>13123.04</v>
      </c>
    </row>
    <row r="141" spans="1:7" x14ac:dyDescent="0.25">
      <c r="A141" s="106">
        <v>200</v>
      </c>
      <c r="B141" s="107" t="s">
        <v>775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776</v>
      </c>
      <c r="C142" s="109" t="s">
        <v>269</v>
      </c>
      <c r="D142" s="144"/>
      <c r="E142" s="247" t="s">
        <v>804</v>
      </c>
      <c r="F142" s="116"/>
      <c r="G142" s="75">
        <v>13123.04</v>
      </c>
    </row>
    <row r="143" spans="1:7" x14ac:dyDescent="0.25">
      <c r="A143" s="106">
        <v>200</v>
      </c>
      <c r="B143" s="107" t="s">
        <v>777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2048100</v>
      </c>
      <c r="F144" s="87">
        <f>F146+F150</f>
        <v>0</v>
      </c>
      <c r="G144" s="71">
        <f>G146+G150</f>
        <v>672703.86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2048100</v>
      </c>
      <c r="F146" s="88">
        <f>F147+F148+F149</f>
        <v>0</v>
      </c>
      <c r="G146" s="94">
        <f>G147+G148+G149</f>
        <v>672703.86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805</v>
      </c>
      <c r="F147" s="116"/>
      <c r="G147" s="75">
        <v>660300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146">
        <v>13000</v>
      </c>
      <c r="F148" s="75"/>
      <c r="G148" s="75">
        <v>12403.86</v>
      </c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95000</v>
      </c>
      <c r="F159" s="154">
        <f>F161+F164</f>
        <v>0</v>
      </c>
      <c r="G159" s="241">
        <f>G161+G164</f>
        <v>73584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69000</v>
      </c>
      <c r="F161" s="144">
        <f>F162+F163</f>
        <v>0</v>
      </c>
      <c r="G161" s="144">
        <f>G162+G163</f>
        <v>48600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69000</v>
      </c>
      <c r="F162" s="75"/>
      <c r="G162" s="75">
        <v>48600</v>
      </c>
    </row>
    <row r="163" spans="1:10" ht="26.25" x14ac:dyDescent="0.25">
      <c r="A163" s="106">
        <v>200</v>
      </c>
      <c r="B163" s="107" t="s">
        <v>394</v>
      </c>
      <c r="C163" s="109" t="s">
        <v>284</v>
      </c>
      <c r="D163" s="144"/>
      <c r="E163" s="146"/>
      <c r="F163" s="75"/>
      <c r="G163" s="78"/>
    </row>
    <row r="164" spans="1:10" x14ac:dyDescent="0.25">
      <c r="A164" s="106">
        <v>200</v>
      </c>
      <c r="B164" s="107" t="s">
        <v>395</v>
      </c>
      <c r="C164" s="109" t="s">
        <v>290</v>
      </c>
      <c r="D164" s="144">
        <f>D165+D166</f>
        <v>0</v>
      </c>
      <c r="E164" s="130">
        <f>E165+E166</f>
        <v>26000</v>
      </c>
      <c r="F164" s="88">
        <f>F165+F166</f>
        <v>0</v>
      </c>
      <c r="G164" s="91">
        <f>G165+G166</f>
        <v>24984</v>
      </c>
    </row>
    <row r="165" spans="1:10" x14ac:dyDescent="0.25">
      <c r="A165" s="106">
        <v>200</v>
      </c>
      <c r="B165" s="107" t="s">
        <v>396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397</v>
      </c>
      <c r="C166" s="109" t="s">
        <v>294</v>
      </c>
      <c r="D166" s="144"/>
      <c r="E166" s="146">
        <f>E167</f>
        <v>26000</v>
      </c>
      <c r="F166" s="75"/>
      <c r="G166" s="75">
        <f>G167</f>
        <v>24984</v>
      </c>
    </row>
    <row r="167" spans="1:10" ht="26.25" x14ac:dyDescent="0.25">
      <c r="A167" s="106">
        <v>200</v>
      </c>
      <c r="B167" s="107" t="s">
        <v>398</v>
      </c>
      <c r="C167" s="109" t="s">
        <v>304</v>
      </c>
      <c r="D167" s="144"/>
      <c r="E167" s="146">
        <v>26000</v>
      </c>
      <c r="F167" s="75"/>
      <c r="G167" s="75">
        <v>24984</v>
      </c>
    </row>
    <row r="168" spans="1:10" ht="26.25" x14ac:dyDescent="0.25">
      <c r="A168" s="81">
        <v>200</v>
      </c>
      <c r="B168" s="105" t="s">
        <v>399</v>
      </c>
      <c r="C168" s="110" t="s">
        <v>400</v>
      </c>
      <c r="D168" s="154">
        <f>D170+D175</f>
        <v>0</v>
      </c>
      <c r="E168" s="241">
        <f>E170+E175</f>
        <v>1056000</v>
      </c>
      <c r="F168" s="87">
        <f>F170+F175</f>
        <v>0</v>
      </c>
      <c r="G168" s="71">
        <f>G170+G175</f>
        <v>420703.28</v>
      </c>
    </row>
    <row r="169" spans="1:10" x14ac:dyDescent="0.25">
      <c r="A169" s="106">
        <v>200</v>
      </c>
      <c r="B169" s="107" t="s">
        <v>401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402</v>
      </c>
      <c r="C170" s="109" t="s">
        <v>267</v>
      </c>
      <c r="D170" s="144">
        <f>D171+D172+D173+D174</f>
        <v>0</v>
      </c>
      <c r="E170" s="130">
        <f>E171+E172+E173+E174</f>
        <v>932300</v>
      </c>
      <c r="F170" s="88">
        <f>F171+F172+F173+F174</f>
        <v>0</v>
      </c>
      <c r="G170" s="94">
        <f>G171+G172+G173+G174</f>
        <v>374274.28</v>
      </c>
    </row>
    <row r="171" spans="1:10" x14ac:dyDescent="0.25">
      <c r="A171" s="106">
        <v>200</v>
      </c>
      <c r="B171" s="107" t="s">
        <v>403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404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405</v>
      </c>
      <c r="C173" s="109" t="s">
        <v>269</v>
      </c>
      <c r="D173" s="144"/>
      <c r="E173" s="146">
        <v>906000</v>
      </c>
      <c r="F173" s="75"/>
      <c r="G173" s="75">
        <v>347974.28</v>
      </c>
    </row>
    <row r="174" spans="1:10" x14ac:dyDescent="0.25">
      <c r="A174" s="106">
        <v>200</v>
      </c>
      <c r="B174" s="107" t="s">
        <v>406</v>
      </c>
      <c r="C174" s="109" t="s">
        <v>280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407</v>
      </c>
      <c r="C175" s="109" t="s">
        <v>290</v>
      </c>
      <c r="D175" s="144">
        <f>D176+D177</f>
        <v>0</v>
      </c>
      <c r="E175" s="246">
        <f>E176+E177</f>
        <v>123700</v>
      </c>
      <c r="F175" s="88">
        <f>F176+F177</f>
        <v>0</v>
      </c>
      <c r="G175" s="91">
        <f>G176+G177</f>
        <v>46429</v>
      </c>
    </row>
    <row r="176" spans="1:10" x14ac:dyDescent="0.25">
      <c r="A176" s="106">
        <v>200</v>
      </c>
      <c r="B176" s="107" t="s">
        <v>408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409</v>
      </c>
      <c r="C177" s="109" t="s">
        <v>294</v>
      </c>
      <c r="D177" s="144"/>
      <c r="E177" s="146">
        <f>E178+E179</f>
        <v>123700</v>
      </c>
      <c r="F177" s="75"/>
      <c r="G177" s="75">
        <f>G178+G179</f>
        <v>46429</v>
      </c>
    </row>
    <row r="178" spans="1:7" ht="26.25" x14ac:dyDescent="0.25">
      <c r="A178" s="106">
        <v>200</v>
      </c>
      <c r="B178" s="107" t="s">
        <v>758</v>
      </c>
      <c r="C178" s="109" t="s">
        <v>298</v>
      </c>
      <c r="D178" s="144"/>
      <c r="E178" s="146">
        <v>40000</v>
      </c>
      <c r="F178" s="75"/>
      <c r="G178" s="75">
        <v>1018</v>
      </c>
    </row>
    <row r="179" spans="1:7" s="62" customFormat="1" ht="26.25" x14ac:dyDescent="0.25">
      <c r="A179" s="143">
        <v>200</v>
      </c>
      <c r="B179" s="109" t="s">
        <v>410</v>
      </c>
      <c r="C179" s="109" t="s">
        <v>304</v>
      </c>
      <c r="D179" s="144"/>
      <c r="E179" s="146">
        <v>83700</v>
      </c>
      <c r="F179" s="146"/>
      <c r="G179" s="146">
        <v>45411</v>
      </c>
    </row>
    <row r="180" spans="1:7" ht="26.25" x14ac:dyDescent="0.25">
      <c r="A180" s="81">
        <v>0</v>
      </c>
      <c r="B180" s="105" t="s">
        <v>411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412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413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414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415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416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417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418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419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420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421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422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423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424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425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426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427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428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429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430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431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432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433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434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435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436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437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438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439</v>
      </c>
      <c r="C209" s="110" t="s">
        <v>440</v>
      </c>
      <c r="D209" s="154"/>
      <c r="E209" s="229">
        <f>E210</f>
        <v>80000</v>
      </c>
      <c r="F209" s="93"/>
      <c r="G209" s="93">
        <f>G210</f>
        <v>50000</v>
      </c>
    </row>
    <row r="210" spans="1:7" x14ac:dyDescent="0.25">
      <c r="A210" s="106">
        <v>200</v>
      </c>
      <c r="B210" s="107" t="s">
        <v>441</v>
      </c>
      <c r="C210" s="109" t="s">
        <v>442</v>
      </c>
      <c r="D210" s="144"/>
      <c r="E210" s="145">
        <v>80000</v>
      </c>
      <c r="F210" s="75"/>
      <c r="G210" s="75">
        <v>50000</v>
      </c>
    </row>
    <row r="211" spans="1:7" x14ac:dyDescent="0.25">
      <c r="A211" s="81">
        <v>200</v>
      </c>
      <c r="B211" s="105" t="s">
        <v>443</v>
      </c>
      <c r="C211" s="110" t="s">
        <v>444</v>
      </c>
      <c r="D211" s="144"/>
      <c r="E211" s="155">
        <f>E212+E215+E218</f>
        <v>562044.1</v>
      </c>
      <c r="F211" s="93"/>
      <c r="G211" s="93">
        <f>G212+G215+G218</f>
        <v>280924.88</v>
      </c>
    </row>
    <row r="212" spans="1:7" ht="64.5" x14ac:dyDescent="0.25">
      <c r="A212" s="81">
        <v>200</v>
      </c>
      <c r="B212" s="107" t="s">
        <v>445</v>
      </c>
      <c r="C212" s="110" t="s">
        <v>249</v>
      </c>
      <c r="D212" s="144"/>
      <c r="E212" s="155">
        <f>E213</f>
        <v>90000</v>
      </c>
      <c r="F212" s="93"/>
      <c r="G212" s="93">
        <f>G213</f>
        <v>47579.74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47579.74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47579.74</v>
      </c>
    </row>
    <row r="215" spans="1:7" x14ac:dyDescent="0.25">
      <c r="A215" s="106">
        <v>200</v>
      </c>
      <c r="B215" s="105" t="s">
        <v>400</v>
      </c>
      <c r="C215" s="109"/>
      <c r="D215" s="144"/>
      <c r="E215" s="155">
        <f>E216</f>
        <v>472044.1</v>
      </c>
      <c r="F215" s="93"/>
      <c r="G215" s="93">
        <f>G216</f>
        <v>233345.14</v>
      </c>
    </row>
    <row r="216" spans="1:7" x14ac:dyDescent="0.25">
      <c r="A216" s="81">
        <v>200</v>
      </c>
      <c r="B216" s="107" t="s">
        <v>446</v>
      </c>
      <c r="C216" s="109" t="s">
        <v>267</v>
      </c>
      <c r="D216" s="144"/>
      <c r="E216" s="146">
        <f>E217</f>
        <v>472044.1</v>
      </c>
      <c r="F216" s="75"/>
      <c r="G216" s="75">
        <f>G217</f>
        <v>233345.14</v>
      </c>
    </row>
    <row r="217" spans="1:7" x14ac:dyDescent="0.25">
      <c r="A217" s="106">
        <v>200</v>
      </c>
      <c r="B217" s="107" t="s">
        <v>447</v>
      </c>
      <c r="C217" s="109" t="s">
        <v>277</v>
      </c>
      <c r="D217" s="144"/>
      <c r="E217" s="146">
        <v>472044.1</v>
      </c>
      <c r="F217" s="75"/>
      <c r="G217" s="75">
        <v>233345.14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448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419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504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424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428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449</v>
      </c>
      <c r="C224" s="110" t="s">
        <v>450</v>
      </c>
      <c r="D224" s="154">
        <f>D225</f>
        <v>0</v>
      </c>
      <c r="E224" s="241">
        <f>E225</f>
        <v>185800</v>
      </c>
      <c r="F224" s="87">
        <f>F225</f>
        <v>0</v>
      </c>
      <c r="G224" s="71">
        <f>G225</f>
        <v>74410.05</v>
      </c>
    </row>
    <row r="225" spans="1:7" x14ac:dyDescent="0.25">
      <c r="A225" s="106">
        <v>200</v>
      </c>
      <c r="B225" s="107" t="s">
        <v>451</v>
      </c>
      <c r="C225" s="109" t="s">
        <v>452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74410.05</v>
      </c>
    </row>
    <row r="226" spans="1:7" x14ac:dyDescent="0.25">
      <c r="A226" s="106">
        <v>200</v>
      </c>
      <c r="B226" s="107" t="s">
        <v>453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454</v>
      </c>
      <c r="C227" s="109" t="s">
        <v>455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74410.05</v>
      </c>
    </row>
    <row r="228" spans="1:7" ht="39" x14ac:dyDescent="0.25">
      <c r="A228" s="106">
        <v>200</v>
      </c>
      <c r="B228" s="107" t="s">
        <v>456</v>
      </c>
      <c r="C228" s="109" t="s">
        <v>457</v>
      </c>
      <c r="D228" s="144"/>
      <c r="E228" s="130">
        <v>185800</v>
      </c>
      <c r="F228" s="75"/>
      <c r="G228" s="75">
        <v>74410.05</v>
      </c>
    </row>
    <row r="229" spans="1:7" ht="39" x14ac:dyDescent="0.25">
      <c r="A229" s="81">
        <v>200</v>
      </c>
      <c r="B229" s="105" t="s">
        <v>458</v>
      </c>
      <c r="C229" s="110" t="s">
        <v>459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460</v>
      </c>
      <c r="C230" s="109" t="s">
        <v>461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462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463</v>
      </c>
      <c r="C232" s="109" t="s">
        <v>455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464</v>
      </c>
      <c r="C233" s="109" t="s">
        <v>465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466</v>
      </c>
      <c r="C234" s="110" t="s">
        <v>467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468</v>
      </c>
      <c r="C238" s="110" t="s">
        <v>469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470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471</v>
      </c>
      <c r="C243" s="109" t="s">
        <v>472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417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593</v>
      </c>
      <c r="C245" s="110" t="s">
        <v>594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596</v>
      </c>
      <c r="C246" s="109" t="s">
        <v>759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476</v>
      </c>
      <c r="C247" s="109" t="s">
        <v>760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595</v>
      </c>
      <c r="C248" s="109" t="s">
        <v>761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473</v>
      </c>
      <c r="C249" s="110" t="s">
        <v>474</v>
      </c>
      <c r="D249" s="241"/>
      <c r="E249" s="241">
        <f>E252+E250</f>
        <v>145500</v>
      </c>
      <c r="F249" s="87">
        <f>F252</f>
        <v>0</v>
      </c>
      <c r="G249" s="87">
        <f>G252+G250</f>
        <v>144689.04999999999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475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389</v>
      </c>
      <c r="C252" s="110" t="s">
        <v>390</v>
      </c>
      <c r="D252" s="146"/>
      <c r="E252" s="130">
        <f>E255</f>
        <v>145500</v>
      </c>
      <c r="F252" s="88"/>
      <c r="G252" s="75">
        <f>G253</f>
        <v>144689.04999999999</v>
      </c>
    </row>
    <row r="253" spans="1:7" x14ac:dyDescent="0.25">
      <c r="A253" s="106">
        <v>200</v>
      </c>
      <c r="B253" s="109" t="s">
        <v>391</v>
      </c>
      <c r="C253" s="109" t="s">
        <v>239</v>
      </c>
      <c r="D253" s="144"/>
      <c r="E253" s="130">
        <f>E255</f>
        <v>145500</v>
      </c>
      <c r="F253" s="75"/>
      <c r="G253" s="75">
        <f>G254</f>
        <v>144689.04999999999</v>
      </c>
    </row>
    <row r="254" spans="1:7" ht="26.25" x14ac:dyDescent="0.25">
      <c r="A254" s="106">
        <v>200</v>
      </c>
      <c r="B254" s="109" t="s">
        <v>477</v>
      </c>
      <c r="C254" s="110" t="s">
        <v>478</v>
      </c>
      <c r="D254" s="146"/>
      <c r="E254" s="130">
        <f>E255</f>
        <v>145500</v>
      </c>
      <c r="F254" s="88"/>
      <c r="G254" s="75">
        <f>G255</f>
        <v>144689.04999999999</v>
      </c>
    </row>
    <row r="255" spans="1:7" ht="26.25" x14ac:dyDescent="0.25">
      <c r="A255" s="106">
        <v>200</v>
      </c>
      <c r="B255" s="109" t="s">
        <v>479</v>
      </c>
      <c r="C255" s="110" t="s">
        <v>478</v>
      </c>
      <c r="D255" s="146"/>
      <c r="E255" s="146">
        <v>145500</v>
      </c>
      <c r="F255" s="75"/>
      <c r="G255" s="75">
        <v>144689.04999999999</v>
      </c>
    </row>
    <row r="256" spans="1:7" ht="64.5" x14ac:dyDescent="0.25">
      <c r="A256" s="81">
        <v>200</v>
      </c>
      <c r="B256" s="105" t="s">
        <v>480</v>
      </c>
      <c r="C256" s="110" t="s">
        <v>481</v>
      </c>
      <c r="D256" s="154">
        <f t="shared" ref="D256:G258" si="5">D257</f>
        <v>0</v>
      </c>
      <c r="E256" s="154">
        <f t="shared" si="5"/>
        <v>0</v>
      </c>
      <c r="F256" s="87">
        <f t="shared" si="5"/>
        <v>0</v>
      </c>
      <c r="G256" s="79">
        <f t="shared" si="5"/>
        <v>0</v>
      </c>
    </row>
    <row r="257" spans="1:7" x14ac:dyDescent="0.25">
      <c r="A257" s="106">
        <v>200</v>
      </c>
      <c r="B257" s="107" t="s">
        <v>399</v>
      </c>
      <c r="C257" s="109" t="s">
        <v>400</v>
      </c>
      <c r="D257" s="144">
        <f t="shared" si="5"/>
        <v>0</v>
      </c>
      <c r="E257" s="144">
        <f t="shared" si="5"/>
        <v>0</v>
      </c>
      <c r="F257" s="88">
        <f t="shared" si="5"/>
        <v>0</v>
      </c>
      <c r="G257" s="89">
        <f t="shared" si="5"/>
        <v>0</v>
      </c>
    </row>
    <row r="258" spans="1:7" x14ac:dyDescent="0.25">
      <c r="A258" s="106">
        <v>200</v>
      </c>
      <c r="B258" s="107" t="s">
        <v>482</v>
      </c>
      <c r="C258" s="109" t="s">
        <v>383</v>
      </c>
      <c r="D258" s="144">
        <f t="shared" si="5"/>
        <v>0</v>
      </c>
      <c r="E258" s="144">
        <f t="shared" si="5"/>
        <v>0</v>
      </c>
      <c r="F258" s="88">
        <f t="shared" si="5"/>
        <v>0</v>
      </c>
      <c r="G258" s="89">
        <f t="shared" si="5"/>
        <v>0</v>
      </c>
    </row>
    <row r="259" spans="1:7" ht="39" x14ac:dyDescent="0.25">
      <c r="A259" s="106">
        <v>200</v>
      </c>
      <c r="B259" s="107" t="s">
        <v>483</v>
      </c>
      <c r="C259" s="109" t="s">
        <v>484</v>
      </c>
      <c r="D259" s="144"/>
      <c r="E259" s="146"/>
      <c r="F259" s="75"/>
      <c r="G259" s="78"/>
    </row>
    <row r="260" spans="1:7" ht="26.25" x14ac:dyDescent="0.25">
      <c r="A260" s="81">
        <v>200</v>
      </c>
      <c r="B260" s="105" t="s">
        <v>485</v>
      </c>
      <c r="C260" s="110" t="s">
        <v>486</v>
      </c>
      <c r="D260" s="154">
        <f>D261+D265</f>
        <v>0</v>
      </c>
      <c r="E260" s="242">
        <f>E261+E263+E265</f>
        <v>2000</v>
      </c>
      <c r="F260" s="258">
        <f>F261+F265</f>
        <v>0</v>
      </c>
      <c r="G260" s="72">
        <f>G263+G265+G261</f>
        <v>1173</v>
      </c>
    </row>
    <row r="261" spans="1:7" ht="64.5" x14ac:dyDescent="0.25">
      <c r="A261" s="106">
        <v>200</v>
      </c>
      <c r="B261" s="107" t="s">
        <v>248</v>
      </c>
      <c r="C261" s="109" t="s">
        <v>249</v>
      </c>
      <c r="D261" s="144">
        <f>D262</f>
        <v>0</v>
      </c>
      <c r="E261" s="246">
        <f>E262</f>
        <v>2000</v>
      </c>
      <c r="F261" s="90">
        <f>F262</f>
        <v>0</v>
      </c>
      <c r="G261" s="91">
        <f>G262</f>
        <v>1173</v>
      </c>
    </row>
    <row r="262" spans="1:7" x14ac:dyDescent="0.25">
      <c r="A262" s="106">
        <v>200</v>
      </c>
      <c r="B262" s="107" t="s">
        <v>487</v>
      </c>
      <c r="C262" s="109" t="s">
        <v>288</v>
      </c>
      <c r="D262" s="144"/>
      <c r="E262" s="246">
        <v>2000</v>
      </c>
      <c r="F262" s="90"/>
      <c r="G262" s="91">
        <v>1173</v>
      </c>
    </row>
    <row r="263" spans="1:7" x14ac:dyDescent="0.25">
      <c r="A263" s="106">
        <v>200</v>
      </c>
      <c r="B263" s="107" t="s">
        <v>389</v>
      </c>
      <c r="C263" s="109" t="s">
        <v>390</v>
      </c>
      <c r="D263" s="144"/>
      <c r="E263" s="243">
        <f>E264</f>
        <v>0</v>
      </c>
      <c r="F263" s="75"/>
      <c r="G263" s="92">
        <f>G264</f>
        <v>0</v>
      </c>
    </row>
    <row r="264" spans="1:7" x14ac:dyDescent="0.25">
      <c r="A264" s="106">
        <v>200</v>
      </c>
      <c r="B264" s="107" t="s">
        <v>488</v>
      </c>
      <c r="C264" s="109" t="s">
        <v>288</v>
      </c>
      <c r="D264" s="144"/>
      <c r="E264" s="243"/>
      <c r="F264" s="75"/>
      <c r="G264" s="75"/>
    </row>
    <row r="265" spans="1:7" x14ac:dyDescent="0.25">
      <c r="A265" s="106">
        <v>200</v>
      </c>
      <c r="B265" s="107" t="s">
        <v>399</v>
      </c>
      <c r="C265" s="109" t="s">
        <v>400</v>
      </c>
      <c r="D265" s="144">
        <f>D266</f>
        <v>0</v>
      </c>
      <c r="E265" s="144">
        <f>E266</f>
        <v>0</v>
      </c>
      <c r="F265" s="88">
        <f>F266</f>
        <v>0</v>
      </c>
      <c r="G265" s="88">
        <f>G266</f>
        <v>0</v>
      </c>
    </row>
    <row r="266" spans="1:7" x14ac:dyDescent="0.25">
      <c r="A266" s="106">
        <v>200</v>
      </c>
      <c r="B266" s="107" t="s">
        <v>489</v>
      </c>
      <c r="C266" s="109" t="s">
        <v>288</v>
      </c>
      <c r="D266" s="144"/>
      <c r="E266" s="145"/>
      <c r="F266" s="75"/>
      <c r="G266" s="75"/>
    </row>
    <row r="267" spans="1:7" ht="25.5" hidden="1" customHeight="1" x14ac:dyDescent="0.25">
      <c r="A267" s="81">
        <v>200</v>
      </c>
      <c r="B267" s="105" t="s">
        <v>490</v>
      </c>
      <c r="C267" s="110" t="s">
        <v>334</v>
      </c>
      <c r="D267" s="154">
        <f>D268+D270</f>
        <v>0</v>
      </c>
      <c r="E267" s="154">
        <f>E268</f>
        <v>0</v>
      </c>
      <c r="F267" s="87">
        <f>F268+F270</f>
        <v>0</v>
      </c>
      <c r="G267" s="71">
        <f>G268</f>
        <v>0</v>
      </c>
    </row>
    <row r="268" spans="1:7" ht="26.25" hidden="1" x14ac:dyDescent="0.25">
      <c r="A268" s="106">
        <v>200</v>
      </c>
      <c r="B268" s="107" t="s">
        <v>333</v>
      </c>
      <c r="C268" s="110" t="s">
        <v>334</v>
      </c>
      <c r="D268" s="144">
        <f>D269</f>
        <v>0</v>
      </c>
      <c r="E268" s="144">
        <f>E269</f>
        <v>0</v>
      </c>
      <c r="F268" s="88">
        <f>F269</f>
        <v>0</v>
      </c>
      <c r="G268" s="94">
        <f>G269</f>
        <v>0</v>
      </c>
    </row>
    <row r="269" spans="1:7" hidden="1" x14ac:dyDescent="0.25">
      <c r="A269" s="106">
        <v>200</v>
      </c>
      <c r="B269" s="107" t="s">
        <v>491</v>
      </c>
      <c r="C269" s="109" t="s">
        <v>239</v>
      </c>
      <c r="D269" s="144"/>
      <c r="E269" s="145">
        <f>E271</f>
        <v>0</v>
      </c>
      <c r="F269" s="75"/>
      <c r="G269" s="75">
        <f>G271</f>
        <v>0</v>
      </c>
    </row>
    <row r="270" spans="1:7" hidden="1" x14ac:dyDescent="0.25">
      <c r="A270" s="106">
        <v>200</v>
      </c>
      <c r="B270" s="107" t="s">
        <v>492</v>
      </c>
      <c r="C270" s="109" t="s">
        <v>221</v>
      </c>
      <c r="D270" s="144">
        <f>D271</f>
        <v>0</v>
      </c>
      <c r="E270" s="144">
        <f>E271</f>
        <v>0</v>
      </c>
      <c r="F270" s="88">
        <f>F271</f>
        <v>0</v>
      </c>
      <c r="G270" s="77">
        <f>G271</f>
        <v>0</v>
      </c>
    </row>
    <row r="271" spans="1:7" hidden="1" x14ac:dyDescent="0.25">
      <c r="A271" s="106">
        <v>200</v>
      </c>
      <c r="B271" s="107" t="s">
        <v>493</v>
      </c>
      <c r="C271" s="109" t="s">
        <v>288</v>
      </c>
      <c r="D271" s="144"/>
      <c r="E271" s="145"/>
      <c r="F271" s="75"/>
      <c r="G271" s="77"/>
    </row>
    <row r="272" spans="1:7" x14ac:dyDescent="0.25">
      <c r="A272" s="81">
        <v>200</v>
      </c>
      <c r="B272" s="105" t="s">
        <v>795</v>
      </c>
      <c r="C272" s="110" t="s">
        <v>796</v>
      </c>
      <c r="D272" s="154">
        <f>D273+D278</f>
        <v>0</v>
      </c>
      <c r="E272" s="242">
        <f>E273</f>
        <v>4500</v>
      </c>
      <c r="F272" s="87"/>
      <c r="G272" s="93">
        <f>G273</f>
        <v>4348.6000000000004</v>
      </c>
    </row>
    <row r="273" spans="1:7" ht="64.5" x14ac:dyDescent="0.25">
      <c r="A273" s="106">
        <v>200</v>
      </c>
      <c r="B273" s="107" t="s">
        <v>389</v>
      </c>
      <c r="C273" s="109" t="s">
        <v>249</v>
      </c>
      <c r="D273" s="144"/>
      <c r="E273" s="246">
        <f>E274</f>
        <v>4500</v>
      </c>
      <c r="F273" s="75"/>
      <c r="G273" s="75">
        <f>G274</f>
        <v>4348.6000000000004</v>
      </c>
    </row>
    <row r="274" spans="1:7" x14ac:dyDescent="0.25">
      <c r="A274" s="106">
        <v>200</v>
      </c>
      <c r="B274" s="107" t="s">
        <v>488</v>
      </c>
      <c r="C274" s="109" t="s">
        <v>288</v>
      </c>
      <c r="D274" s="144"/>
      <c r="E274" s="246">
        <v>4500</v>
      </c>
      <c r="F274" s="75"/>
      <c r="G274" s="75">
        <v>4348.6000000000004</v>
      </c>
    </row>
    <row r="275" spans="1:7" x14ac:dyDescent="0.25">
      <c r="A275" s="81">
        <v>200</v>
      </c>
      <c r="B275" s="105" t="s">
        <v>494</v>
      </c>
      <c r="C275" s="110" t="s">
        <v>495</v>
      </c>
      <c r="D275" s="154">
        <f>D278+D280+D282</f>
        <v>0</v>
      </c>
      <c r="E275" s="241">
        <f>E276+E278+E280+E282</f>
        <v>100</v>
      </c>
      <c r="F275" s="87">
        <f>F278+F280+F282</f>
        <v>0</v>
      </c>
      <c r="G275" s="71">
        <f>G276+G278+G280+G282</f>
        <v>36.68</v>
      </c>
    </row>
    <row r="276" spans="1:7" ht="64.5" x14ac:dyDescent="0.25">
      <c r="A276" s="81">
        <v>200</v>
      </c>
      <c r="B276" s="105" t="s">
        <v>496</v>
      </c>
      <c r="C276" s="109" t="s">
        <v>249</v>
      </c>
      <c r="D276" s="154"/>
      <c r="E276" s="130">
        <f>E277</f>
        <v>0</v>
      </c>
      <c r="F276" s="88"/>
      <c r="G276" s="94">
        <f>G277</f>
        <v>0</v>
      </c>
    </row>
    <row r="277" spans="1:7" ht="39" x14ac:dyDescent="0.25">
      <c r="A277" s="81">
        <v>200</v>
      </c>
      <c r="B277" s="105" t="s">
        <v>497</v>
      </c>
      <c r="C277" s="109" t="s">
        <v>499</v>
      </c>
      <c r="D277" s="154"/>
      <c r="E277" s="130"/>
      <c r="F277" s="88"/>
      <c r="G277" s="94"/>
    </row>
    <row r="278" spans="1:7" ht="39" x14ac:dyDescent="0.25">
      <c r="A278" s="106">
        <v>200</v>
      </c>
      <c r="B278" s="105" t="s">
        <v>762</v>
      </c>
      <c r="C278" s="109" t="s">
        <v>763</v>
      </c>
      <c r="D278" s="144">
        <f>D279</f>
        <v>0</v>
      </c>
      <c r="E278" s="130">
        <v>100</v>
      </c>
      <c r="F278" s="88">
        <f>F279</f>
        <v>0</v>
      </c>
      <c r="G278" s="94">
        <v>36.68</v>
      </c>
    </row>
    <row r="279" spans="1:7" x14ac:dyDescent="0.25">
      <c r="A279" s="106">
        <v>200</v>
      </c>
      <c r="B279" s="105" t="s">
        <v>762</v>
      </c>
      <c r="C279" s="109" t="s">
        <v>288</v>
      </c>
      <c r="D279" s="144"/>
      <c r="E279" s="146"/>
      <c r="F279" s="75"/>
      <c r="G279" s="75"/>
    </row>
    <row r="280" spans="1:7" ht="64.5" x14ac:dyDescent="0.25">
      <c r="A280" s="106">
        <v>200</v>
      </c>
      <c r="B280" s="107" t="s">
        <v>248</v>
      </c>
      <c r="C280" s="109" t="s">
        <v>249</v>
      </c>
      <c r="D280" s="144">
        <f>D281</f>
        <v>0</v>
      </c>
      <c r="E280" s="144">
        <f>E281</f>
        <v>0</v>
      </c>
      <c r="F280" s="88">
        <f>F281</f>
        <v>0</v>
      </c>
      <c r="G280" s="88">
        <f>G281</f>
        <v>0</v>
      </c>
    </row>
    <row r="281" spans="1:7" ht="39" x14ac:dyDescent="0.25">
      <c r="A281" s="106">
        <v>200</v>
      </c>
      <c r="B281" s="107" t="s">
        <v>498</v>
      </c>
      <c r="C281" s="109" t="s">
        <v>499</v>
      </c>
      <c r="D281" s="144"/>
      <c r="E281" s="145"/>
      <c r="F281" s="75"/>
      <c r="G281" s="75"/>
    </row>
    <row r="282" spans="1:7" x14ac:dyDescent="0.25">
      <c r="A282" s="106">
        <v>200</v>
      </c>
      <c r="B282" s="107" t="s">
        <v>428</v>
      </c>
      <c r="C282" s="109" t="s">
        <v>221</v>
      </c>
      <c r="D282" s="144">
        <f>D283</f>
        <v>0</v>
      </c>
      <c r="E282" s="130">
        <f>E283</f>
        <v>0</v>
      </c>
      <c r="F282" s="88">
        <f>F283</f>
        <v>0</v>
      </c>
      <c r="G282" s="75">
        <f>G283</f>
        <v>0</v>
      </c>
    </row>
    <row r="283" spans="1:7" x14ac:dyDescent="0.25">
      <c r="A283" s="106">
        <v>200</v>
      </c>
      <c r="B283" s="107" t="s">
        <v>500</v>
      </c>
      <c r="C283" s="107" t="s">
        <v>288</v>
      </c>
      <c r="D283" s="88"/>
      <c r="E283" s="75"/>
      <c r="F283" s="75"/>
      <c r="G283" s="75"/>
    </row>
    <row r="284" spans="1:7" ht="26.25" x14ac:dyDescent="0.25">
      <c r="A284" s="81"/>
      <c r="B284" s="105" t="s">
        <v>501</v>
      </c>
      <c r="C284" s="105" t="s">
        <v>502</v>
      </c>
      <c r="D284" s="296">
        <f>Доходы!D12-Расходы!D245</f>
        <v>12517921.98</v>
      </c>
      <c r="E284" s="229">
        <f>Доходы!E12-Расходы!E6</f>
        <v>-429999.99999999814</v>
      </c>
      <c r="F284" s="295" t="s">
        <v>814</v>
      </c>
      <c r="G284" s="295" t="s">
        <v>815</v>
      </c>
    </row>
    <row r="285" spans="1:7" x14ac:dyDescent="0.25">
      <c r="E285" s="320"/>
      <c r="F285" s="320"/>
      <c r="G285" s="321"/>
    </row>
    <row r="286" spans="1:7" x14ac:dyDescent="0.25">
      <c r="A286" s="112" t="s">
        <v>503</v>
      </c>
      <c r="B286" s="113" t="s">
        <v>808</v>
      </c>
      <c r="C286" s="114" t="s">
        <v>809</v>
      </c>
      <c r="E286" s="322"/>
      <c r="F286" s="322"/>
      <c r="G286" s="321"/>
    </row>
    <row r="287" spans="1:7" x14ac:dyDescent="0.25">
      <c r="B287" s="112"/>
      <c r="C287" s="112"/>
      <c r="D287" s="115"/>
      <c r="E287" s="323"/>
      <c r="F287" s="323"/>
      <c r="G287" s="324"/>
    </row>
    <row r="288" spans="1:7" ht="15" x14ac:dyDescent="0.25">
      <c r="B288" s="112" t="s">
        <v>787</v>
      </c>
      <c r="C288" s="319" t="s">
        <v>789</v>
      </c>
      <c r="D288" s="319"/>
      <c r="E288" s="319"/>
      <c r="F288" s="319"/>
      <c r="G288" s="319"/>
    </row>
  </sheetData>
  <mergeCells count="8">
    <mergeCell ref="C288:G288"/>
    <mergeCell ref="E285:G285"/>
    <mergeCell ref="E286:G286"/>
    <mergeCell ref="E287:G287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4" workbookViewId="0">
      <selection sqref="A1:F50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4" t="s">
        <v>506</v>
      </c>
      <c r="C1" s="321"/>
      <c r="D1" s="321"/>
      <c r="E1" s="127"/>
    </row>
    <row r="2" spans="1:10" x14ac:dyDescent="0.25">
      <c r="A2" s="119"/>
      <c r="B2" s="314" t="s">
        <v>807</v>
      </c>
      <c r="C2" s="321"/>
      <c r="D2" s="321"/>
      <c r="E2" s="127"/>
    </row>
    <row r="3" spans="1:10" x14ac:dyDescent="0.25">
      <c r="A3" s="119" t="s">
        <v>507</v>
      </c>
      <c r="B3" s="315" t="s">
        <v>790</v>
      </c>
      <c r="C3" s="330"/>
      <c r="D3" s="330"/>
      <c r="E3" s="128" t="s">
        <v>507</v>
      </c>
    </row>
    <row r="4" spans="1:10" ht="63" x14ac:dyDescent="0.25">
      <c r="A4" s="86" t="s">
        <v>508</v>
      </c>
      <c r="B4" s="86" t="s">
        <v>212</v>
      </c>
      <c r="C4" s="86" t="s">
        <v>213</v>
      </c>
      <c r="D4" s="129" t="s">
        <v>597</v>
      </c>
      <c r="E4" s="129" t="s">
        <v>598</v>
      </c>
      <c r="F4" s="86" t="s">
        <v>599</v>
      </c>
    </row>
    <row r="5" spans="1:10" ht="31.5" x14ac:dyDescent="0.25">
      <c r="A5" s="88" t="s">
        <v>509</v>
      </c>
      <c r="B5" s="88" t="s">
        <v>510</v>
      </c>
      <c r="C5" s="89" t="s">
        <v>217</v>
      </c>
      <c r="D5" s="94">
        <f>D6+D35</f>
        <v>15377421.979999999</v>
      </c>
      <c r="E5" s="94">
        <f>E6+E35</f>
        <v>4186810.9299999997</v>
      </c>
      <c r="F5" s="120">
        <f>E5/D5*100</f>
        <v>27.227001609537677</v>
      </c>
      <c r="G5" s="126"/>
      <c r="H5" s="126"/>
      <c r="J5" s="226">
        <f>Расходы!G6-Краткие!E5</f>
        <v>0</v>
      </c>
    </row>
    <row r="6" spans="1:10" x14ac:dyDescent="0.25">
      <c r="A6" s="88" t="s">
        <v>511</v>
      </c>
      <c r="B6" s="88" t="s">
        <v>512</v>
      </c>
      <c r="C6" s="89" t="s">
        <v>239</v>
      </c>
      <c r="D6" s="94">
        <f>D7+D11+D20+D26+D30</f>
        <v>14936521.979999999</v>
      </c>
      <c r="E6" s="94">
        <f>E7+E11+E20+E26+E30</f>
        <v>3955766.44</v>
      </c>
      <c r="F6" s="120">
        <f>E6/D6*100</f>
        <v>26.483852434300104</v>
      </c>
    </row>
    <row r="7" spans="1:10" ht="47.25" x14ac:dyDescent="0.25">
      <c r="A7" s="88" t="s">
        <v>513</v>
      </c>
      <c r="B7" s="88" t="s">
        <v>514</v>
      </c>
      <c r="C7" s="89" t="s">
        <v>515</v>
      </c>
      <c r="D7" s="94">
        <f>SUM(D8:D10)</f>
        <v>2370400</v>
      </c>
      <c r="E7" s="94">
        <f>SUM(E8:E10)</f>
        <v>1304589.42</v>
      </c>
      <c r="F7" s="120">
        <f>E7/D7*100</f>
        <v>55.036678197772524</v>
      </c>
    </row>
    <row r="8" spans="1:10" x14ac:dyDescent="0.25">
      <c r="A8" s="88" t="s">
        <v>516</v>
      </c>
      <c r="B8" s="88" t="s">
        <v>517</v>
      </c>
      <c r="C8" s="89" t="s">
        <v>518</v>
      </c>
      <c r="D8" s="94">
        <f>Расходы!E9+Расходы!E23+Расходы!E29+Расходы!E32</f>
        <v>1818700</v>
      </c>
      <c r="E8" s="94">
        <f>Расходы!G9+Расходы!G23+Расходы!G29+Расходы!G32</f>
        <v>1045541.2</v>
      </c>
      <c r="F8" s="120">
        <f>E8/D8*100</f>
        <v>57.488381811183807</v>
      </c>
    </row>
    <row r="9" spans="1:10" x14ac:dyDescent="0.25">
      <c r="A9" s="88" t="s">
        <v>519</v>
      </c>
      <c r="B9" s="88" t="s">
        <v>520</v>
      </c>
      <c r="C9" s="89" t="s">
        <v>521</v>
      </c>
      <c r="D9" s="94"/>
      <c r="E9" s="94"/>
      <c r="F9" s="121"/>
    </row>
    <row r="10" spans="1:10" ht="31.5" x14ac:dyDescent="0.25">
      <c r="A10" s="88" t="s">
        <v>524</v>
      </c>
      <c r="B10" s="88" t="s">
        <v>525</v>
      </c>
      <c r="C10" s="89" t="s">
        <v>526</v>
      </c>
      <c r="D10" s="94">
        <f>Расходы!E16+Расходы!E35+Расходы!E39+Расходы!E41</f>
        <v>551700</v>
      </c>
      <c r="E10" s="94">
        <f>Расходы!G16+Расходы!G35+Расходы!G39+Расходы!G41</f>
        <v>259048.21999999997</v>
      </c>
      <c r="F10" s="120">
        <f>E10/D10*100</f>
        <v>46.954544136305962</v>
      </c>
    </row>
    <row r="11" spans="1:10" x14ac:dyDescent="0.25">
      <c r="A11" s="88" t="s">
        <v>527</v>
      </c>
      <c r="B11" s="87" t="s">
        <v>528</v>
      </c>
      <c r="C11" s="79" t="s">
        <v>529</v>
      </c>
      <c r="D11" s="94">
        <f>SUM(D12:D19)</f>
        <v>12199821.979999999</v>
      </c>
      <c r="E11" s="94">
        <f>SUM(E12:E19)</f>
        <v>2398687.6</v>
      </c>
      <c r="F11" s="120">
        <f>E11/D11*100</f>
        <v>19.661660669576428</v>
      </c>
    </row>
    <row r="12" spans="1:10" s="213" customFormat="1" x14ac:dyDescent="0.25">
      <c r="A12" s="144" t="s">
        <v>530</v>
      </c>
      <c r="B12" s="144" t="s">
        <v>531</v>
      </c>
      <c r="C12" s="211" t="s">
        <v>275</v>
      </c>
      <c r="D12" s="130">
        <f>Расходы!E70+Расходы!E190</f>
        <v>46200</v>
      </c>
      <c r="E12" s="130">
        <f>Расходы!G70</f>
        <v>19499.78</v>
      </c>
      <c r="F12" s="212">
        <f>E12/D12*100</f>
        <v>42.207316017316018</v>
      </c>
    </row>
    <row r="13" spans="1:10" x14ac:dyDescent="0.25">
      <c r="A13" s="88" t="s">
        <v>532</v>
      </c>
      <c r="B13" s="88" t="s">
        <v>533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534</v>
      </c>
      <c r="B14" s="88" t="s">
        <v>535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283924.88</v>
      </c>
      <c r="F14" s="120">
        <f>E14/D14*100</f>
        <v>49.895057342655868</v>
      </c>
    </row>
    <row r="15" spans="1:10" ht="47.25" x14ac:dyDescent="0.25">
      <c r="A15" s="88" t="s">
        <v>536</v>
      </c>
      <c r="B15" s="88" t="s">
        <v>537</v>
      </c>
      <c r="C15" s="89" t="s">
        <v>314</v>
      </c>
      <c r="D15" s="94"/>
      <c r="E15" s="94"/>
      <c r="F15" s="120"/>
    </row>
    <row r="16" spans="1:10" ht="31.5" x14ac:dyDescent="0.25">
      <c r="A16" s="88" t="s">
        <v>538</v>
      </c>
      <c r="B16" s="88" t="s">
        <v>539</v>
      </c>
      <c r="C16" s="89" t="s">
        <v>540</v>
      </c>
      <c r="D16" s="94">
        <f>Расходы!E45+Расходы!E74+Расходы!E134+Расходы!E142+Расходы!E147+Расходы!E162+Расходы!E173+Расходы!E183+Расходы!E193</f>
        <v>10919877.879999999</v>
      </c>
      <c r="E16" s="94">
        <f>Расходы!G45+Расходы!G74+Расходы!G134+Расходы!G142+Расходы!G147+Расходы!G152+Расходы!G162+Расходы!G173+Расходы!G183+Расходы!G193</f>
        <v>1782022.27</v>
      </c>
      <c r="F16" s="120">
        <f>E16/D16*100</f>
        <v>16.31906775499581</v>
      </c>
    </row>
    <row r="17" spans="1:6" x14ac:dyDescent="0.25">
      <c r="A17" s="88" t="s">
        <v>541</v>
      </c>
      <c r="B17" s="98" t="s">
        <v>542</v>
      </c>
      <c r="C17" s="89" t="s">
        <v>543</v>
      </c>
      <c r="D17" s="94">
        <f>Расходы!E75+Расходы!E135+Расходы!E143+Расходы!E148+Расходы!E153+Расходы!E174+Расходы!E210</f>
        <v>654700</v>
      </c>
      <c r="E17" s="94">
        <f>Расходы!G75+Расходы!G135+Расходы!G143+Расходы!G148+Расходы!G153+Расходы!G174+Расходы!G194+Расходы!G210+Расходы!G222</f>
        <v>308226.84999999998</v>
      </c>
      <c r="F17" s="120">
        <f>E17/D17*100</f>
        <v>47.079097296471659</v>
      </c>
    </row>
    <row r="18" spans="1:6" x14ac:dyDescent="0.25">
      <c r="A18" s="88"/>
      <c r="B18" s="98" t="s">
        <v>544</v>
      </c>
      <c r="C18" s="89" t="s">
        <v>282</v>
      </c>
      <c r="D18" s="94">
        <f>Расходы!E76+Расходы!E195</f>
        <v>10000</v>
      </c>
      <c r="E18" s="94">
        <f>Расходы!G195+Расходы!G76</f>
        <v>5013.82</v>
      </c>
      <c r="F18" s="120">
        <f>E18/D18*100</f>
        <v>50.138199999999998</v>
      </c>
    </row>
    <row r="19" spans="1:6" x14ac:dyDescent="0.25">
      <c r="A19" s="88"/>
      <c r="B19" s="98" t="s">
        <v>545</v>
      </c>
      <c r="C19" s="89" t="s">
        <v>543</v>
      </c>
      <c r="D19" s="94"/>
      <c r="E19" s="94"/>
      <c r="F19" s="120">
        <v>0</v>
      </c>
    </row>
    <row r="20" spans="1:6" ht="31.5" x14ac:dyDescent="0.25">
      <c r="A20" s="88" t="s">
        <v>546</v>
      </c>
      <c r="B20" s="88" t="s">
        <v>547</v>
      </c>
      <c r="C20" s="89" t="s">
        <v>548</v>
      </c>
      <c r="D20" s="94">
        <f>D21</f>
        <v>500</v>
      </c>
      <c r="E20" s="94">
        <f>E21</f>
        <v>0</v>
      </c>
      <c r="F20" s="120">
        <v>0</v>
      </c>
    </row>
    <row r="21" spans="1:6" ht="48" customHeight="1" x14ac:dyDescent="0.25">
      <c r="A21" s="88" t="s">
        <v>549</v>
      </c>
      <c r="B21" s="88" t="s">
        <v>550</v>
      </c>
      <c r="C21" s="89" t="s">
        <v>551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6" ht="63" hidden="1" x14ac:dyDescent="0.25">
      <c r="A22" s="88" t="s">
        <v>552</v>
      </c>
      <c r="B22" s="88" t="s">
        <v>553</v>
      </c>
      <c r="C22" s="89" t="s">
        <v>554</v>
      </c>
      <c r="D22" s="94"/>
      <c r="E22" s="94"/>
      <c r="F22" s="120"/>
    </row>
    <row r="23" spans="1:6" ht="126" hidden="1" x14ac:dyDescent="0.25">
      <c r="A23" s="88" t="s">
        <v>555</v>
      </c>
      <c r="B23" s="88" t="s">
        <v>556</v>
      </c>
      <c r="C23" s="89" t="s">
        <v>557</v>
      </c>
      <c r="D23" s="94"/>
      <c r="E23" s="94"/>
      <c r="F23" s="120"/>
    </row>
    <row r="24" spans="1:6" ht="63" hidden="1" x14ac:dyDescent="0.25">
      <c r="A24" s="88" t="s">
        <v>558</v>
      </c>
      <c r="B24" s="88" t="s">
        <v>559</v>
      </c>
      <c r="C24" s="89" t="s">
        <v>560</v>
      </c>
      <c r="D24" s="94">
        <f>D25</f>
        <v>0</v>
      </c>
      <c r="E24" s="94"/>
      <c r="F24" s="120"/>
    </row>
    <row r="25" spans="1:6" ht="1.5" customHeight="1" x14ac:dyDescent="0.25">
      <c r="A25" s="88" t="s">
        <v>561</v>
      </c>
      <c r="B25" s="88" t="s">
        <v>562</v>
      </c>
      <c r="C25" s="89" t="s">
        <v>563</v>
      </c>
      <c r="D25" s="94"/>
      <c r="E25" s="94"/>
      <c r="F25" s="120"/>
    </row>
    <row r="26" spans="1:6" ht="33" customHeight="1" x14ac:dyDescent="0.25">
      <c r="A26" s="88" t="s">
        <v>564</v>
      </c>
      <c r="B26" s="88" t="s">
        <v>565</v>
      </c>
      <c r="C26" s="89" t="s">
        <v>455</v>
      </c>
      <c r="D26" s="94">
        <f>SUM(D27:D29)</f>
        <v>213700</v>
      </c>
      <c r="E26" s="94">
        <f>SUM(E27:E29)</f>
        <v>102242.09</v>
      </c>
      <c r="F26" s="120">
        <f>E26/D26*100</f>
        <v>47.843748245203557</v>
      </c>
    </row>
    <row r="27" spans="1:6" ht="33" customHeight="1" x14ac:dyDescent="0.25">
      <c r="A27" s="88">
        <v>15.25</v>
      </c>
      <c r="B27" s="98" t="s">
        <v>802</v>
      </c>
      <c r="C27" s="89" t="s">
        <v>461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566</v>
      </c>
      <c r="B28" s="98" t="s">
        <v>568</v>
      </c>
      <c r="C28" s="89" t="s">
        <v>569</v>
      </c>
      <c r="D28" s="94">
        <f>Расходы!E228</f>
        <v>185800</v>
      </c>
      <c r="E28" s="94">
        <f>Расходы!G228</f>
        <v>74410.05</v>
      </c>
      <c r="F28" s="120">
        <f>E28/D28*100</f>
        <v>40.04846609257266</v>
      </c>
    </row>
    <row r="29" spans="1:6" ht="31.5" x14ac:dyDescent="0.25">
      <c r="A29" s="88" t="s">
        <v>567</v>
      </c>
      <c r="B29" s="98" t="s">
        <v>522</v>
      </c>
      <c r="C29" s="89" t="s">
        <v>523</v>
      </c>
      <c r="D29" s="94">
        <f>Расходы!E30+Расходы!E27</f>
        <v>7900</v>
      </c>
      <c r="E29" s="94">
        <f>Расходы!G30+Расходы!G27</f>
        <v>7832.04</v>
      </c>
      <c r="F29" s="120">
        <f t="shared" ref="F29:F35" si="0">E29/D29*100</f>
        <v>99.139746835443034</v>
      </c>
    </row>
    <row r="30" spans="1:6" x14ac:dyDescent="0.25">
      <c r="A30" s="88" t="s">
        <v>570</v>
      </c>
      <c r="B30" s="88" t="s">
        <v>571</v>
      </c>
      <c r="C30" s="89" t="s">
        <v>288</v>
      </c>
      <c r="D30" s="94">
        <f>D31+D32+D33+D34</f>
        <v>152100</v>
      </c>
      <c r="E30" s="94">
        <f>E31+E33+E32+E34</f>
        <v>150247.32999999999</v>
      </c>
      <c r="F30" s="120">
        <f t="shared" si="0"/>
        <v>98.781939513477965</v>
      </c>
    </row>
    <row r="31" spans="1:6" ht="31.5" x14ac:dyDescent="0.25">
      <c r="A31" s="88"/>
      <c r="B31" s="98" t="s">
        <v>572</v>
      </c>
      <c r="C31" s="89" t="s">
        <v>573</v>
      </c>
      <c r="D31" s="94">
        <f>Расходы!E262+Расходы!E264+Расходы!E266+Расходы!E274</f>
        <v>6500</v>
      </c>
      <c r="E31" s="94">
        <f>Расходы!G260+Расходы!G274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574</v>
      </c>
      <c r="C32" s="89" t="s">
        <v>499</v>
      </c>
      <c r="D32" s="94">
        <f>Расходы!E277</f>
        <v>0</v>
      </c>
      <c r="E32" s="94">
        <f>Расходы!G276</f>
        <v>0</v>
      </c>
      <c r="F32" s="120">
        <v>0</v>
      </c>
    </row>
    <row r="33" spans="1:8" ht="78.75" x14ac:dyDescent="0.25">
      <c r="A33" s="88"/>
      <c r="B33" s="98" t="s">
        <v>791</v>
      </c>
      <c r="C33" s="89" t="s">
        <v>792</v>
      </c>
      <c r="D33" s="94">
        <f>Расходы!E278</f>
        <v>100</v>
      </c>
      <c r="E33" s="94">
        <f>Расходы!G278</f>
        <v>36.68</v>
      </c>
      <c r="F33" s="120">
        <v>0</v>
      </c>
      <c r="H33" s="89"/>
    </row>
    <row r="34" spans="1:8" x14ac:dyDescent="0.25">
      <c r="A34" s="88"/>
      <c r="B34" s="98" t="s">
        <v>797</v>
      </c>
      <c r="C34" s="89" t="s">
        <v>798</v>
      </c>
      <c r="D34" s="94">
        <f>Расходы!E255</f>
        <v>145500</v>
      </c>
      <c r="E34" s="94">
        <f>Расходы!G255</f>
        <v>144689.04999999999</v>
      </c>
      <c r="F34" s="120"/>
      <c r="H34" s="118"/>
    </row>
    <row r="35" spans="1:8" ht="31.5" x14ac:dyDescent="0.25">
      <c r="A35" s="88" t="s">
        <v>575</v>
      </c>
      <c r="B35" s="88" t="s">
        <v>576</v>
      </c>
      <c r="C35" s="89" t="s">
        <v>290</v>
      </c>
      <c r="D35" s="94">
        <f>D36+D37</f>
        <v>440900</v>
      </c>
      <c r="E35" s="94">
        <f>E36+E37</f>
        <v>231044.49</v>
      </c>
      <c r="F35" s="120">
        <f t="shared" si="0"/>
        <v>52.402923565434335</v>
      </c>
    </row>
    <row r="36" spans="1:8" ht="31.5" x14ac:dyDescent="0.25">
      <c r="A36" s="88" t="s">
        <v>577</v>
      </c>
      <c r="B36" s="88" t="s">
        <v>578</v>
      </c>
      <c r="C36" s="89" t="s">
        <v>292</v>
      </c>
      <c r="D36" s="94">
        <f>Расходы!E81+Расходы!E176</f>
        <v>8000</v>
      </c>
      <c r="E36" s="94">
        <f>Расходы!G81+Расходы!G176</f>
        <v>7815</v>
      </c>
      <c r="F36" s="120">
        <v>100</v>
      </c>
    </row>
    <row r="37" spans="1:8" ht="31.5" x14ac:dyDescent="0.25">
      <c r="A37" s="88" t="s">
        <v>579</v>
      </c>
      <c r="B37" s="88" t="s">
        <v>580</v>
      </c>
      <c r="C37" s="89" t="s">
        <v>294</v>
      </c>
      <c r="D37" s="94">
        <f>D38+D39+D40+D41</f>
        <v>432900</v>
      </c>
      <c r="E37" s="94">
        <f>SUM(E38:E41)</f>
        <v>223229.49</v>
      </c>
      <c r="F37" s="120">
        <f>E37/D37*100</f>
        <v>51.566063756063748</v>
      </c>
    </row>
    <row r="38" spans="1:8" ht="47.25" x14ac:dyDescent="0.25">
      <c r="A38" s="88"/>
      <c r="B38" s="123" t="s">
        <v>581</v>
      </c>
      <c r="C38" s="89" t="s">
        <v>582</v>
      </c>
      <c r="D38" s="94">
        <f>Расходы!E84+Расходы!E178</f>
        <v>200000</v>
      </c>
      <c r="E38" s="94">
        <f>Расходы!G178+Расходы!G84</f>
        <v>83236</v>
      </c>
      <c r="F38" s="120">
        <f>E38/D38*100</f>
        <v>41.618000000000002</v>
      </c>
    </row>
    <row r="39" spans="1:8" ht="47.25" x14ac:dyDescent="0.25">
      <c r="A39" s="88"/>
      <c r="B39" s="123" t="s">
        <v>583</v>
      </c>
      <c r="C39" s="89" t="s">
        <v>300</v>
      </c>
      <c r="D39" s="94">
        <f>Расходы!E85</f>
        <v>8000</v>
      </c>
      <c r="E39" s="94">
        <f>Расходы!G85</f>
        <v>7692</v>
      </c>
      <c r="F39" s="120"/>
    </row>
    <row r="40" spans="1:8" ht="47.25" x14ac:dyDescent="0.25">
      <c r="A40" s="88"/>
      <c r="B40" s="123" t="s">
        <v>584</v>
      </c>
      <c r="C40" s="89" t="s">
        <v>585</v>
      </c>
      <c r="D40" s="94">
        <f>Расходы!E87+Расходы!E128+Расходы!E167+Расходы!E179</f>
        <v>224900</v>
      </c>
      <c r="E40" s="94">
        <f>Расходы!G87+Расходы!G128+Расходы!G167+Расходы!G179</f>
        <v>132301.49</v>
      </c>
      <c r="F40" s="120">
        <f>E40/D40*100</f>
        <v>58.826807469986655</v>
      </c>
    </row>
    <row r="41" spans="1:8" ht="63" x14ac:dyDescent="0.25">
      <c r="A41" s="88"/>
      <c r="B41" s="123" t="s">
        <v>586</v>
      </c>
      <c r="C41" s="89" t="s">
        <v>332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587</v>
      </c>
      <c r="B42" s="88" t="s">
        <v>588</v>
      </c>
      <c r="C42" s="89" t="s">
        <v>589</v>
      </c>
      <c r="D42" s="94"/>
      <c r="E42" s="94"/>
      <c r="F42" s="120"/>
    </row>
    <row r="43" spans="1:8" s="213" customFormat="1" ht="47.25" x14ac:dyDescent="0.25">
      <c r="A43" s="144" t="s">
        <v>590</v>
      </c>
      <c r="B43" s="144" t="s">
        <v>591</v>
      </c>
      <c r="C43" s="211" t="s">
        <v>502</v>
      </c>
      <c r="D43" s="130">
        <f>Доходы!E12-Расходы!E6</f>
        <v>-429999.99999999814</v>
      </c>
      <c r="E43" s="130">
        <f>Доходы!G12-Расходы!G6</f>
        <v>-308444.22999999952</v>
      </c>
      <c r="F43" s="212">
        <v>0</v>
      </c>
    </row>
    <row r="44" spans="1:8" x14ac:dyDescent="0.25">
      <c r="A44" s="122"/>
      <c r="B44" s="248"/>
      <c r="C44" s="249"/>
      <c r="D44" s="250"/>
      <c r="E44" s="250"/>
      <c r="F44" s="251"/>
      <c r="G44" s="213"/>
    </row>
    <row r="45" spans="1:8" x14ac:dyDescent="0.25">
      <c r="A45" s="100" t="s">
        <v>592</v>
      </c>
      <c r="B45" s="252" t="s">
        <v>808</v>
      </c>
      <c r="C45" s="253"/>
      <c r="D45" s="254" t="s">
        <v>809</v>
      </c>
      <c r="E45" s="255"/>
      <c r="F45" s="256"/>
      <c r="G45" s="213"/>
    </row>
    <row r="46" spans="1:8" x14ac:dyDescent="0.25">
      <c r="B46" s="248"/>
      <c r="C46" s="253"/>
      <c r="D46" s="257"/>
      <c r="E46" s="255"/>
      <c r="F46" s="256"/>
      <c r="G46" s="213"/>
    </row>
    <row r="47" spans="1:8" x14ac:dyDescent="0.25">
      <c r="B47" s="124" t="s">
        <v>787</v>
      </c>
      <c r="C47" s="101"/>
      <c r="D47" s="132" t="s">
        <v>788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3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45" t="s">
        <v>811</v>
      </c>
      <c r="B2" s="346"/>
      <c r="C2" s="346"/>
      <c r="D2" s="346"/>
      <c r="E2" s="346"/>
      <c r="F2" s="346"/>
      <c r="G2" s="346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47" t="s">
        <v>1</v>
      </c>
      <c r="B4" s="347" t="s">
        <v>2</v>
      </c>
      <c r="C4" s="347" t="s">
        <v>79</v>
      </c>
      <c r="D4" s="349" t="s">
        <v>755</v>
      </c>
      <c r="E4" s="347" t="s">
        <v>4</v>
      </c>
      <c r="F4" s="349" t="s">
        <v>756</v>
      </c>
      <c r="G4" s="347" t="s">
        <v>5</v>
      </c>
      <c r="H4" s="5"/>
    </row>
    <row r="5" spans="1:8" ht="12" customHeight="1" x14ac:dyDescent="0.25">
      <c r="A5" s="348"/>
      <c r="B5" s="348"/>
      <c r="C5" s="348"/>
      <c r="D5" s="350"/>
      <c r="E5" s="348"/>
      <c r="F5" s="350"/>
      <c r="G5" s="348"/>
      <c r="H5" s="5"/>
    </row>
    <row r="6" spans="1:8" ht="12" customHeight="1" x14ac:dyDescent="0.25">
      <c r="A6" s="348"/>
      <c r="B6" s="348"/>
      <c r="C6" s="348"/>
      <c r="D6" s="350"/>
      <c r="E6" s="348"/>
      <c r="F6" s="350"/>
      <c r="G6" s="348"/>
      <c r="H6" s="5"/>
    </row>
    <row r="7" spans="1:8" ht="11.25" customHeight="1" x14ac:dyDescent="0.25">
      <c r="A7" s="348"/>
      <c r="B7" s="348"/>
      <c r="C7" s="348"/>
      <c r="D7" s="350"/>
      <c r="E7" s="348"/>
      <c r="F7" s="350"/>
      <c r="G7" s="348"/>
      <c r="H7" s="5"/>
    </row>
    <row r="8" spans="1:8" ht="10.5" customHeight="1" x14ac:dyDescent="0.25">
      <c r="A8" s="348"/>
      <c r="B8" s="348"/>
      <c r="C8" s="348"/>
      <c r="D8" s="351"/>
      <c r="E8" s="348"/>
      <c r="F8" s="351"/>
      <c r="G8" s="348"/>
      <c r="H8" s="5"/>
    </row>
    <row r="9" spans="1:8" ht="20.25" customHeight="1" x14ac:dyDescent="0.25">
      <c r="A9" s="260">
        <v>1</v>
      </c>
      <c r="B9" s="261">
        <v>2</v>
      </c>
      <c r="C9" s="262">
        <v>3</v>
      </c>
      <c r="D9" s="262">
        <v>4</v>
      </c>
      <c r="E9" s="263" t="s">
        <v>6</v>
      </c>
      <c r="F9" s="263" t="s">
        <v>7</v>
      </c>
      <c r="G9" s="263" t="s">
        <v>122</v>
      </c>
      <c r="H9" s="5"/>
    </row>
    <row r="10" spans="1:8" ht="33" customHeight="1" x14ac:dyDescent="0.25">
      <c r="A10" s="264" t="s">
        <v>80</v>
      </c>
      <c r="B10" s="265">
        <v>500</v>
      </c>
      <c r="C10" s="266" t="s">
        <v>10</v>
      </c>
      <c r="D10" s="230">
        <f>D22+D14</f>
        <v>-12517921.98</v>
      </c>
      <c r="E10" s="231">
        <f>E22+E16+E18</f>
        <v>429999.99999999814</v>
      </c>
      <c r="F10" s="231">
        <f>F22+F14</f>
        <v>-2640246.7400000002</v>
      </c>
      <c r="G10" s="231">
        <f>G22+G19</f>
        <v>308444.22999999952</v>
      </c>
      <c r="H10" s="5"/>
    </row>
    <row r="11" spans="1:8" ht="23.25" customHeight="1" x14ac:dyDescent="0.25">
      <c r="A11" s="267" t="s">
        <v>11</v>
      </c>
      <c r="B11" s="268"/>
      <c r="C11" s="269"/>
      <c r="D11" s="232"/>
      <c r="E11" s="233"/>
      <c r="F11" s="233"/>
      <c r="G11" s="233"/>
      <c r="H11" s="5"/>
    </row>
    <row r="12" spans="1:8" ht="37.5" customHeight="1" x14ac:dyDescent="0.25">
      <c r="A12" s="270" t="s">
        <v>81</v>
      </c>
      <c r="B12" s="268">
        <v>520</v>
      </c>
      <c r="C12" s="269" t="s">
        <v>10</v>
      </c>
      <c r="D12" s="232">
        <f>D10</f>
        <v>-12517921.98</v>
      </c>
      <c r="E12" s="234">
        <f>E10</f>
        <v>429999.99999999814</v>
      </c>
      <c r="F12" s="234">
        <f>F10</f>
        <v>-2640246.7400000002</v>
      </c>
      <c r="G12" s="234">
        <f>G10</f>
        <v>308444.22999999952</v>
      </c>
      <c r="H12" s="5"/>
    </row>
    <row r="13" spans="1:8" ht="18" customHeight="1" x14ac:dyDescent="0.25">
      <c r="A13" s="271" t="s">
        <v>82</v>
      </c>
      <c r="B13" s="268"/>
      <c r="C13" s="269"/>
      <c r="D13" s="232"/>
      <c r="E13" s="233"/>
      <c r="F13" s="233"/>
      <c r="G13" s="233"/>
      <c r="H13" s="5"/>
    </row>
    <row r="14" spans="1:8" ht="30.75" x14ac:dyDescent="0.25">
      <c r="A14" s="272" t="s">
        <v>83</v>
      </c>
      <c r="B14" s="268">
        <v>520</v>
      </c>
      <c r="C14" s="269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2" t="s">
        <v>85</v>
      </c>
      <c r="B15" s="268">
        <v>520</v>
      </c>
      <c r="C15" s="269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2" t="s">
        <v>87</v>
      </c>
      <c r="B16" s="268">
        <v>520</v>
      </c>
      <c r="C16" s="269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2" t="s">
        <v>89</v>
      </c>
      <c r="B17" s="268">
        <v>520</v>
      </c>
      <c r="C17" s="269" t="s">
        <v>90</v>
      </c>
      <c r="D17" s="235"/>
      <c r="E17" s="234"/>
      <c r="F17" s="234"/>
      <c r="G17" s="234"/>
      <c r="H17" s="5"/>
    </row>
    <row r="18" spans="1:8" ht="60.75" x14ac:dyDescent="0.25">
      <c r="A18" s="272" t="s">
        <v>91</v>
      </c>
      <c r="B18" s="268">
        <v>520</v>
      </c>
      <c r="C18" s="269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2" t="s">
        <v>93</v>
      </c>
      <c r="B19" s="268">
        <v>520</v>
      </c>
      <c r="C19" s="269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3" t="s">
        <v>95</v>
      </c>
      <c r="B20" s="268">
        <v>620</v>
      </c>
      <c r="C20" s="269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4" t="s">
        <v>82</v>
      </c>
      <c r="B21" s="268"/>
      <c r="C21" s="269"/>
      <c r="D21" s="232"/>
      <c r="E21" s="233"/>
      <c r="F21" s="233"/>
      <c r="G21" s="233"/>
      <c r="H21" s="5"/>
    </row>
    <row r="22" spans="1:8" s="125" customFormat="1" ht="14.1" customHeight="1" x14ac:dyDescent="0.25">
      <c r="A22" s="275" t="s">
        <v>96</v>
      </c>
      <c r="B22" s="276">
        <v>700</v>
      </c>
      <c r="C22" s="277" t="s">
        <v>97</v>
      </c>
      <c r="D22" s="236">
        <f>D23+D27</f>
        <v>-12402721.98</v>
      </c>
      <c r="E22" s="237">
        <f>E26+E30</f>
        <v>545199.99999999814</v>
      </c>
      <c r="F22" s="237">
        <f>F23+F27</f>
        <v>-2640246.7400000002</v>
      </c>
      <c r="G22" s="237">
        <f>G23+G27</f>
        <v>308444.22999999952</v>
      </c>
      <c r="H22" s="142"/>
    </row>
    <row r="23" spans="1:8" s="125" customFormat="1" ht="14.1" customHeight="1" x14ac:dyDescent="0.25">
      <c r="A23" s="275" t="s">
        <v>98</v>
      </c>
      <c r="B23" s="276">
        <v>710</v>
      </c>
      <c r="C23" s="277" t="s">
        <v>99</v>
      </c>
      <c r="D23" s="236">
        <f t="shared" ref="D23:G25" si="0">D24</f>
        <v>-12518421.98</v>
      </c>
      <c r="E23" s="237">
        <f t="shared" si="0"/>
        <v>-14947421.98</v>
      </c>
      <c r="F23" s="237">
        <f t="shared" si="0"/>
        <v>-2640246.7400000002</v>
      </c>
      <c r="G23" s="237">
        <f t="shared" si="0"/>
        <v>-3878366.7</v>
      </c>
      <c r="H23" s="142"/>
    </row>
    <row r="24" spans="1:8" ht="30.75" x14ac:dyDescent="0.25">
      <c r="A24" s="272" t="s">
        <v>100</v>
      </c>
      <c r="B24" s="268">
        <v>710</v>
      </c>
      <c r="C24" s="269" t="s">
        <v>101</v>
      </c>
      <c r="D24" s="232">
        <f t="shared" si="0"/>
        <v>-12518421.98</v>
      </c>
      <c r="E24" s="234">
        <f t="shared" si="0"/>
        <v>-14947421.98</v>
      </c>
      <c r="F24" s="234">
        <f t="shared" si="0"/>
        <v>-2640246.7400000002</v>
      </c>
      <c r="G24" s="234">
        <f t="shared" si="0"/>
        <v>-3878366.7</v>
      </c>
      <c r="H24" s="5"/>
    </row>
    <row r="25" spans="1:8" ht="30.75" x14ac:dyDescent="0.25">
      <c r="A25" s="272" t="s">
        <v>102</v>
      </c>
      <c r="B25" s="268">
        <v>710</v>
      </c>
      <c r="C25" s="269" t="s">
        <v>103</v>
      </c>
      <c r="D25" s="232">
        <f t="shared" si="0"/>
        <v>-12518421.98</v>
      </c>
      <c r="E25" s="234">
        <f t="shared" si="0"/>
        <v>-14947421.98</v>
      </c>
      <c r="F25" s="234">
        <f t="shared" si="0"/>
        <v>-2640246.7400000002</v>
      </c>
      <c r="G25" s="234">
        <f t="shared" si="0"/>
        <v>-3878366.7</v>
      </c>
      <c r="H25" s="5"/>
    </row>
    <row r="26" spans="1:8" ht="30.75" x14ac:dyDescent="0.25">
      <c r="A26" s="272" t="s">
        <v>104</v>
      </c>
      <c r="B26" s="268">
        <v>710</v>
      </c>
      <c r="C26" s="269" t="s">
        <v>105</v>
      </c>
      <c r="D26" s="232">
        <f>D16-Доходы!D12</f>
        <v>-12518421.98</v>
      </c>
      <c r="E26" s="234">
        <f>0-E17-Доходы!E12</f>
        <v>-14947421.98</v>
      </c>
      <c r="F26" s="234">
        <f>0-F16-Доходы!F12</f>
        <v>-2640246.7400000002</v>
      </c>
      <c r="G26" s="234">
        <f>0-G16-Доходы!G12</f>
        <v>-3878366.7</v>
      </c>
      <c r="H26" s="5"/>
    </row>
    <row r="27" spans="1:8" s="125" customFormat="1" ht="14.1" customHeight="1" x14ac:dyDescent="0.25">
      <c r="A27" s="275" t="s">
        <v>106</v>
      </c>
      <c r="B27" s="276">
        <v>720</v>
      </c>
      <c r="C27" s="277" t="s">
        <v>107</v>
      </c>
      <c r="D27" s="236">
        <f t="shared" ref="D27:G29" si="1">D28</f>
        <v>115700</v>
      </c>
      <c r="E27" s="237">
        <f t="shared" si="1"/>
        <v>15492621.979999999</v>
      </c>
      <c r="F27" s="237">
        <f t="shared" si="1"/>
        <v>0</v>
      </c>
      <c r="G27" s="237">
        <f t="shared" si="1"/>
        <v>4186810.9299999997</v>
      </c>
      <c r="H27" s="142"/>
    </row>
    <row r="28" spans="1:8" ht="30.75" x14ac:dyDescent="0.25">
      <c r="A28" s="272" t="s">
        <v>108</v>
      </c>
      <c r="B28" s="268">
        <v>720</v>
      </c>
      <c r="C28" s="278" t="s">
        <v>109</v>
      </c>
      <c r="D28" s="238">
        <f t="shared" si="1"/>
        <v>115700</v>
      </c>
      <c r="E28" s="234">
        <f t="shared" si="1"/>
        <v>15492621.979999999</v>
      </c>
      <c r="F28" s="234">
        <f t="shared" si="1"/>
        <v>0</v>
      </c>
      <c r="G28" s="234">
        <f t="shared" si="1"/>
        <v>4186810.9299999997</v>
      </c>
      <c r="H28" s="5"/>
    </row>
    <row r="29" spans="1:8" ht="30.75" x14ac:dyDescent="0.25">
      <c r="A29" s="272" t="s">
        <v>110</v>
      </c>
      <c r="B29" s="268">
        <v>720</v>
      </c>
      <c r="C29" s="278" t="s">
        <v>111</v>
      </c>
      <c r="D29" s="238">
        <f t="shared" si="1"/>
        <v>115700</v>
      </c>
      <c r="E29" s="234">
        <f t="shared" si="1"/>
        <v>15492621.979999999</v>
      </c>
      <c r="F29" s="234">
        <f t="shared" si="1"/>
        <v>0</v>
      </c>
      <c r="G29" s="234">
        <f t="shared" si="1"/>
        <v>4186810.9299999997</v>
      </c>
      <c r="H29" s="5"/>
    </row>
    <row r="30" spans="1:8" ht="30.75" x14ac:dyDescent="0.25">
      <c r="A30" s="272" t="s">
        <v>112</v>
      </c>
      <c r="B30" s="268">
        <v>720</v>
      </c>
      <c r="C30" s="278" t="s">
        <v>113</v>
      </c>
      <c r="D30" s="238">
        <v>115700</v>
      </c>
      <c r="E30" s="234">
        <f>Расходы!E6-Источники!E19</f>
        <v>15492621.979999999</v>
      </c>
      <c r="F30" s="234"/>
      <c r="G30" s="234">
        <f>0-G18+Расходы!G6</f>
        <v>4186810.9299999997</v>
      </c>
      <c r="H30" s="5"/>
    </row>
    <row r="31" spans="1:8" ht="9.9499999999999993" customHeight="1" x14ac:dyDescent="0.25">
      <c r="A31" s="279"/>
      <c r="B31" s="280"/>
      <c r="C31" s="280"/>
      <c r="D31" s="280"/>
      <c r="E31" s="281"/>
      <c r="F31" s="281"/>
      <c r="G31" s="282"/>
      <c r="H31" s="5"/>
    </row>
    <row r="32" spans="1:8" ht="18" customHeight="1" x14ac:dyDescent="0.25">
      <c r="A32" s="283" t="s">
        <v>812</v>
      </c>
      <c r="B32" s="335" t="s">
        <v>809</v>
      </c>
      <c r="C32" s="336"/>
      <c r="D32" s="284"/>
      <c r="E32" s="285"/>
      <c r="F32" s="285"/>
      <c r="G32" s="286"/>
      <c r="H32" s="5"/>
    </row>
    <row r="33" spans="1:8" ht="9.9499999999999993" customHeight="1" x14ac:dyDescent="0.25">
      <c r="A33" s="287" t="s">
        <v>114</v>
      </c>
      <c r="B33" s="337" t="s">
        <v>115</v>
      </c>
      <c r="C33" s="338"/>
      <c r="D33" s="288"/>
      <c r="E33" s="289"/>
      <c r="F33" s="289"/>
      <c r="G33" s="290"/>
      <c r="H33" s="5"/>
    </row>
    <row r="34" spans="1:8" ht="9.9499999999999993" customHeight="1" x14ac:dyDescent="0.25">
      <c r="A34" s="291"/>
      <c r="B34" s="292"/>
      <c r="C34" s="293"/>
      <c r="D34" s="293"/>
      <c r="E34" s="286"/>
      <c r="F34" s="286"/>
      <c r="G34" s="286"/>
      <c r="H34" s="5"/>
    </row>
    <row r="35" spans="1:8" ht="12" customHeight="1" x14ac:dyDescent="0.25">
      <c r="A35" s="291"/>
      <c r="B35" s="292"/>
      <c r="C35" s="293"/>
      <c r="D35" s="293"/>
      <c r="E35" s="286"/>
      <c r="F35" s="286"/>
      <c r="G35" s="286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794</v>
      </c>
      <c r="B37" s="339" t="s">
        <v>788</v>
      </c>
      <c r="C37" s="340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1" t="s">
        <v>115</v>
      </c>
      <c r="C38" s="342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3"/>
      <c r="C40" s="344"/>
      <c r="D40" s="215"/>
      <c r="E40" s="216"/>
      <c r="F40" s="4"/>
      <c r="G40" s="4"/>
      <c r="H40" s="5"/>
    </row>
    <row r="41" spans="1:8" ht="12" customHeight="1" x14ac:dyDescent="0.25">
      <c r="A41" s="19"/>
      <c r="B41" s="331"/>
      <c r="C41" s="332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3"/>
      <c r="B45" s="334"/>
      <c r="C45" s="334"/>
      <c r="D45" s="334"/>
      <c r="E45" s="334"/>
      <c r="F45" s="334"/>
      <c r="G45" s="334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A2:G2"/>
    <mergeCell ref="A4:A8"/>
    <mergeCell ref="B4:B8"/>
    <mergeCell ref="C4:C8"/>
    <mergeCell ref="E4:E8"/>
    <mergeCell ref="G4:G8"/>
    <mergeCell ref="F4:F8"/>
    <mergeCell ref="D4:D8"/>
    <mergeCell ref="B41:C41"/>
    <mergeCell ref="A45:G45"/>
    <mergeCell ref="B32:C32"/>
    <mergeCell ref="B33:C33"/>
    <mergeCell ref="B37:C37"/>
    <mergeCell ref="B38:C38"/>
    <mergeCell ref="B40:C40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2024-07-01T13:02:33Z</cp:lastPrinted>
  <dcterms:created xsi:type="dcterms:W3CDTF">2019-01-29T07:51:36Z</dcterms:created>
  <dcterms:modified xsi:type="dcterms:W3CDTF">2024-07-01T13:04:27Z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